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jpeg" ContentType="image/jpeg"/>
  <Default Extension="rels" ContentType="application/vnd.openxmlformats-package.relationships+xml"/>
  <Default Extension="xml" ContentType="application/xml"/>
  <Default Extension="wdp" ContentType="image/vnd.ms-photo"/>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Contadora Wendy\Desktop\4. EJERCICIO 2018\11. SEVAC\4TO TRIMESTRE\Edos Financ subidos a la Pag UTA\"/>
    </mc:Choice>
  </mc:AlternateContent>
  <bookViews>
    <workbookView xWindow="0" yWindow="0" windowWidth="11355" windowHeight="7920" firstSheet="1" activeTab="4"/>
  </bookViews>
  <sheets>
    <sheet name="ARBOL PROBLEMA Y OBJETIVO" sheetId="4" r:id="rId1"/>
    <sheet name="POA 2018" sheetId="13" r:id="rId2"/>
    <sheet name="Formato 3" sheetId="6" r:id="rId3"/>
    <sheet name="MIR" sheetId="10" r:id="rId4"/>
    <sheet name="RESULTADO DE INDICADORES" sheetId="11" r:id="rId5"/>
    <sheet name="PBR" sheetId="12" r:id="rId6"/>
  </sheets>
  <definedNames>
    <definedName name="__xlnm.Print_Area_1" localSheetId="3">#REF!</definedName>
    <definedName name="__xlnm.Print_Area_1">#REF!</definedName>
    <definedName name="__xlnm.Print_Area_2" localSheetId="3">#REF!</definedName>
    <definedName name="__xlnm.Print_Area_2">#REF!</definedName>
    <definedName name="__xlnm.Print_Area_3" localSheetId="3">#REF!</definedName>
    <definedName name="__xlnm.Print_Area_3">#REF!</definedName>
    <definedName name="_xlnm._FilterDatabase" localSheetId="1" hidden="1">'POA 2018'!$A$17:$BY$65</definedName>
    <definedName name="admtvo2016" localSheetId="3">#REF!</definedName>
    <definedName name="admtvo2016">#REF!</definedName>
    <definedName name="agos" localSheetId="3">#REF!</definedName>
    <definedName name="agos">#REF!</definedName>
    <definedName name="_xlnm.Print_Area" localSheetId="2">'Formato 3'!$A$2:$E$88</definedName>
    <definedName name="_xlnm.Print_Area" localSheetId="3">MIR!$A$1:$G$75</definedName>
    <definedName name="_xlnm.Print_Area" localSheetId="5">PBR!$A$1:$T$149</definedName>
    <definedName name="_xlnm.Print_Area" localSheetId="1">'POA 2018'!$A$1:$AB$64</definedName>
    <definedName name="COG" localSheetId="3">#REF!</definedName>
    <definedName name="COG">#REF!</definedName>
    <definedName name="contab" localSheetId="3">#REF!</definedName>
    <definedName name="contab">#REF!</definedName>
    <definedName name="Excel_BuiltIn_Print_Area_1" localSheetId="3">#REF!</definedName>
    <definedName name="Excel_BuiltIn_Print_Area_1">#REF!</definedName>
    <definedName name="Excel_BuiltIn_Print_Area_2" localSheetId="3">#REF!</definedName>
    <definedName name="Excel_BuiltIn_Print_Area_2">#REF!</definedName>
    <definedName name="Excel_BuiltIn_Print_Area_4" localSheetId="3">#REF!</definedName>
    <definedName name="Excel_BuiltIn_Print_Area_4">#REF!</definedName>
    <definedName name="funcional" localSheetId="3">#REF!</definedName>
    <definedName name="funcional">#REF!</definedName>
    <definedName name="ied" localSheetId="3">#REF!</definedName>
    <definedName name="ied">#REF!</definedName>
    <definedName name="MAY" localSheetId="3">#REF!</definedName>
    <definedName name="MAY">#REF!</definedName>
    <definedName name="mayo" localSheetId="3">#REF!</definedName>
    <definedName name="mayo">#REF!</definedName>
    <definedName name="_xlnm.Print_Titles" localSheetId="2">'Formato 3'!$2:$5</definedName>
    <definedName name="_xlnm.Print_Titles" localSheetId="1">'POA 2018'!$15:$17</definedName>
  </definedNames>
  <calcPr calcId="152511"/>
  <fileRecoveryPr autoRecover="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S74" i="13" l="1"/>
  <c r="AS73" i="13"/>
  <c r="AS72" i="13"/>
  <c r="AS71" i="13"/>
  <c r="AS70" i="13"/>
  <c r="AS69" i="13"/>
  <c r="AU69" i="13" s="1"/>
  <c r="AV69" i="13" s="1"/>
  <c r="AR65" i="13"/>
  <c r="T65" i="13"/>
  <c r="X64" i="13"/>
  <c r="Z64" i="13" s="1"/>
  <c r="Z63" i="13"/>
  <c r="X63" i="13"/>
  <c r="X62" i="13"/>
  <c r="W62" i="13"/>
  <c r="Z62" i="13" s="1"/>
  <c r="V62" i="13"/>
  <c r="X61" i="13"/>
  <c r="V61" i="13"/>
  <c r="Z61" i="13" s="1"/>
  <c r="Y60" i="13"/>
  <c r="V60" i="13"/>
  <c r="Z60" i="13" s="1"/>
  <c r="Z59" i="13"/>
  <c r="X59" i="13"/>
  <c r="W59" i="13"/>
  <c r="X58" i="13"/>
  <c r="Z58" i="13" s="1"/>
  <c r="X57" i="13"/>
  <c r="W57" i="13"/>
  <c r="Z57" i="13" s="1"/>
  <c r="Z56" i="13"/>
  <c r="W56" i="13"/>
  <c r="V56" i="13"/>
  <c r="X55" i="13"/>
  <c r="Z55" i="13" s="1"/>
  <c r="W54" i="13"/>
  <c r="Z54" i="13" s="1"/>
  <c r="X53" i="13"/>
  <c r="Z53" i="13" s="1"/>
  <c r="X52" i="13"/>
  <c r="Z52" i="13" s="1"/>
  <c r="X51" i="13"/>
  <c r="Z51" i="13" s="1"/>
  <c r="X50" i="13"/>
  <c r="Z50" i="13" s="1"/>
  <c r="X49" i="13"/>
  <c r="Z49" i="13" s="1"/>
  <c r="W48" i="13"/>
  <c r="V48" i="13"/>
  <c r="Z48" i="13" s="1"/>
  <c r="Z47" i="13"/>
  <c r="V47" i="13"/>
  <c r="Y46" i="13"/>
  <c r="Z46" i="13" s="1"/>
  <c r="Z45" i="13"/>
  <c r="Y45" i="13"/>
  <c r="Y44" i="13"/>
  <c r="Z44" i="13" s="1"/>
  <c r="Z43" i="13"/>
  <c r="V43" i="13"/>
  <c r="X42" i="13"/>
  <c r="Z42" i="13" s="1"/>
  <c r="Z41" i="13"/>
  <c r="W41" i="13"/>
  <c r="W40" i="13"/>
  <c r="Z40" i="13" s="1"/>
  <c r="Z39" i="13"/>
  <c r="Y39" i="13"/>
  <c r="W39" i="13"/>
  <c r="X38" i="13"/>
  <c r="Z38" i="13" s="1"/>
  <c r="X37" i="13"/>
  <c r="Z37" i="13" s="1"/>
  <c r="X36" i="13"/>
  <c r="Z36" i="13" s="1"/>
  <c r="Y35" i="13"/>
  <c r="X35" i="13"/>
  <c r="Z35" i="13" s="1"/>
  <c r="Z34" i="13"/>
  <c r="X34" i="13"/>
  <c r="X33" i="13"/>
  <c r="Z33" i="13" s="1"/>
  <c r="Z32" i="13"/>
  <c r="W32" i="13"/>
  <c r="Y31" i="13"/>
  <c r="W31" i="13"/>
  <c r="Z31" i="13" s="1"/>
  <c r="Z30" i="13"/>
  <c r="Y29" i="13"/>
  <c r="X29" i="13"/>
  <c r="X65" i="13" s="1"/>
  <c r="W29" i="13"/>
  <c r="V29" i="13"/>
  <c r="Z29" i="13" s="1"/>
  <c r="Y28" i="13"/>
  <c r="Z28" i="13" s="1"/>
  <c r="W28" i="13"/>
  <c r="Y27" i="13"/>
  <c r="W27" i="13"/>
  <c r="Z27" i="13" s="1"/>
  <c r="V27" i="13"/>
  <c r="Y26" i="13"/>
  <c r="Z26" i="13" s="1"/>
  <c r="AO25" i="13"/>
  <c r="AL25" i="13"/>
  <c r="Y25" i="13"/>
  <c r="Z25" i="13" s="1"/>
  <c r="W25" i="13"/>
  <c r="V25" i="13"/>
  <c r="AN24" i="13"/>
  <c r="Z24" i="13"/>
  <c r="Y24" i="13"/>
  <c r="W24" i="13"/>
  <c r="V24" i="13"/>
  <c r="AN23" i="13"/>
  <c r="AI23" i="13"/>
  <c r="Y23" i="13"/>
  <c r="Z23" i="13" s="1"/>
  <c r="AN22" i="13"/>
  <c r="AI22" i="13"/>
  <c r="W22" i="13"/>
  <c r="Z22" i="13" s="1"/>
  <c r="AN21" i="13"/>
  <c r="AI21" i="13"/>
  <c r="AH21" i="13"/>
  <c r="Y21" i="13"/>
  <c r="Z21" i="13" s="1"/>
  <c r="AN20" i="13"/>
  <c r="AH20" i="13" s="1"/>
  <c r="AI20" i="13"/>
  <c r="Y20" i="13"/>
  <c r="Z20" i="13" s="1"/>
  <c r="AN19" i="13"/>
  <c r="AN25" i="13" s="1"/>
  <c r="AI19" i="13"/>
  <c r="AG19" i="13"/>
  <c r="W19" i="13" s="1"/>
  <c r="Y18" i="13"/>
  <c r="Y65" i="13" s="1"/>
  <c r="Z19" i="13" l="1"/>
  <c r="W65" i="13"/>
  <c r="V65" i="13"/>
  <c r="Z18" i="13"/>
  <c r="AP19" i="13"/>
  <c r="AP20" i="13" s="1"/>
  <c r="AP21" i="13" s="1"/>
  <c r="AP22" i="13" s="1"/>
  <c r="Z65" i="13" l="1"/>
  <c r="N134" i="12" l="1"/>
  <c r="M134" i="12"/>
  <c r="L134" i="12"/>
  <c r="K134" i="12"/>
  <c r="J134" i="12"/>
  <c r="S133" i="12"/>
  <c r="T133" i="12" s="1"/>
  <c r="E133" i="12"/>
  <c r="S132" i="12"/>
  <c r="T132" i="12" s="1"/>
  <c r="E132" i="12"/>
  <c r="S131" i="12"/>
  <c r="T131" i="12" s="1"/>
  <c r="E131" i="12"/>
  <c r="T130" i="12"/>
  <c r="S130" i="12"/>
  <c r="E130" i="12"/>
  <c r="S129" i="12"/>
  <c r="T129" i="12" s="1"/>
  <c r="E129" i="12"/>
  <c r="S128" i="12"/>
  <c r="T128" i="12" s="1"/>
  <c r="E128" i="12"/>
  <c r="S127" i="12"/>
  <c r="T127" i="12" s="1"/>
  <c r="E127" i="12"/>
  <c r="T126" i="12"/>
  <c r="S126" i="12"/>
  <c r="E126" i="12"/>
  <c r="S125" i="12"/>
  <c r="T125" i="12" s="1"/>
  <c r="E125" i="12"/>
  <c r="S124" i="12"/>
  <c r="T124" i="12" s="1"/>
  <c r="E124" i="12"/>
  <c r="S123" i="12"/>
  <c r="T123" i="12" s="1"/>
  <c r="E123" i="12"/>
  <c r="T122" i="12"/>
  <c r="S122" i="12"/>
  <c r="E122" i="12"/>
  <c r="S121" i="12"/>
  <c r="T121" i="12" s="1"/>
  <c r="E121" i="12"/>
  <c r="S120" i="12"/>
  <c r="T120" i="12" s="1"/>
  <c r="E120" i="12"/>
  <c r="S119" i="12"/>
  <c r="T119" i="12" s="1"/>
  <c r="E119" i="12"/>
  <c r="T118" i="12"/>
  <c r="S118" i="12"/>
  <c r="E118" i="12"/>
  <c r="S117" i="12"/>
  <c r="T117" i="12" s="1"/>
  <c r="E117" i="12"/>
  <c r="S116" i="12"/>
  <c r="T116" i="12" s="1"/>
  <c r="E116" i="12"/>
  <c r="S115" i="12"/>
  <c r="T115" i="12" s="1"/>
  <c r="E115" i="12"/>
  <c r="T114" i="12"/>
  <c r="S114" i="12"/>
  <c r="E114" i="12"/>
  <c r="S113" i="12"/>
  <c r="T113" i="12" s="1"/>
  <c r="E113" i="12"/>
  <c r="S112" i="12"/>
  <c r="T112" i="12" s="1"/>
  <c r="E112" i="12"/>
  <c r="S111" i="12"/>
  <c r="T111" i="12" s="1"/>
  <c r="E111" i="12"/>
  <c r="T110" i="12"/>
  <c r="S110" i="12"/>
  <c r="E110" i="12"/>
  <c r="S109" i="12"/>
  <c r="T109" i="12" s="1"/>
  <c r="E109" i="12"/>
  <c r="S108" i="12"/>
  <c r="T108" i="12" s="1"/>
  <c r="E108" i="12"/>
  <c r="S107" i="12"/>
  <c r="T107" i="12" s="1"/>
  <c r="E107" i="12"/>
  <c r="T106" i="12"/>
  <c r="S106" i="12"/>
  <c r="E106" i="12"/>
  <c r="S105" i="12"/>
  <c r="T105" i="12" s="1"/>
  <c r="E105" i="12"/>
  <c r="S104" i="12"/>
  <c r="T104" i="12" s="1"/>
  <c r="E104" i="12"/>
  <c r="S103" i="12"/>
  <c r="T103" i="12" s="1"/>
  <c r="E103" i="12"/>
  <c r="T102" i="12"/>
  <c r="S102" i="12"/>
  <c r="E102" i="12"/>
  <c r="S101" i="12"/>
  <c r="T101" i="12" s="1"/>
  <c r="E101" i="12"/>
  <c r="S100" i="12"/>
  <c r="T100" i="12" s="1"/>
  <c r="E100" i="12"/>
  <c r="S99" i="12"/>
  <c r="T99" i="12" s="1"/>
  <c r="E99" i="12"/>
  <c r="T98" i="12"/>
  <c r="S98" i="12"/>
  <c r="E98" i="12"/>
  <c r="S97" i="12"/>
  <c r="T97" i="12" s="1"/>
  <c r="E97" i="12"/>
  <c r="S96" i="12"/>
  <c r="T96" i="12" s="1"/>
  <c r="E96" i="12"/>
  <c r="S95" i="12"/>
  <c r="T95" i="12" s="1"/>
  <c r="E95" i="12"/>
  <c r="T94" i="12"/>
  <c r="S94" i="12"/>
  <c r="E94" i="12"/>
  <c r="S93" i="12"/>
  <c r="T93" i="12" s="1"/>
  <c r="E93" i="12"/>
  <c r="S92" i="12"/>
  <c r="T92" i="12" s="1"/>
  <c r="E92" i="12"/>
  <c r="S91" i="12"/>
  <c r="T91" i="12" s="1"/>
  <c r="E91" i="12"/>
  <c r="T90" i="12"/>
  <c r="S90" i="12"/>
  <c r="E90" i="12"/>
  <c r="S89" i="12"/>
  <c r="T89" i="12" s="1"/>
  <c r="E89" i="12"/>
  <c r="S88" i="12"/>
  <c r="T88" i="12" s="1"/>
  <c r="E88" i="12"/>
  <c r="S87" i="12"/>
  <c r="T87" i="12" s="1"/>
  <c r="E87" i="12"/>
  <c r="E134" i="12" s="1"/>
  <c r="T53" i="11" l="1"/>
  <c r="U53" i="11" s="1"/>
  <c r="S53" i="11"/>
  <c r="U52" i="11"/>
  <c r="T52" i="11"/>
  <c r="S52" i="11"/>
  <c r="T51" i="11"/>
  <c r="U51" i="11" s="1"/>
  <c r="O51" i="11"/>
  <c r="S51" i="11" s="1"/>
  <c r="T50" i="11"/>
  <c r="U50" i="11" s="1"/>
  <c r="S50" i="11"/>
  <c r="U49" i="11"/>
  <c r="T49" i="11"/>
  <c r="S49" i="11"/>
  <c r="T48" i="11"/>
  <c r="U48" i="11" s="1"/>
  <c r="O48" i="11"/>
  <c r="S48" i="11" s="1"/>
  <c r="T47" i="11"/>
  <c r="U47" i="11" s="1"/>
  <c r="S47" i="11"/>
  <c r="U46" i="11"/>
  <c r="T46" i="11"/>
  <c r="S46" i="11"/>
  <c r="T45" i="11"/>
  <c r="U45" i="11" s="1"/>
  <c r="S45" i="11"/>
  <c r="U44" i="11"/>
  <c r="T44" i="11"/>
  <c r="S44" i="11"/>
  <c r="T43" i="11"/>
  <c r="U43" i="11" s="1"/>
  <c r="O43" i="11"/>
  <c r="S43" i="11" s="1"/>
  <c r="T42" i="11"/>
  <c r="U42" i="11" s="1"/>
  <c r="S42" i="11"/>
  <c r="U41" i="11"/>
  <c r="T41" i="11"/>
  <c r="S41" i="11"/>
  <c r="T40" i="11"/>
  <c r="U40" i="11" s="1"/>
  <c r="O40" i="11"/>
  <c r="S40" i="11" s="1"/>
  <c r="T39" i="11"/>
  <c r="U39" i="11" s="1"/>
  <c r="O39" i="11"/>
  <c r="S39" i="11" s="1"/>
  <c r="T38" i="11"/>
  <c r="U38" i="11" s="1"/>
  <c r="O38" i="11"/>
  <c r="S38" i="11" s="1"/>
  <c r="T37" i="11"/>
  <c r="U37" i="11" s="1"/>
  <c r="S37" i="11"/>
  <c r="U36" i="11"/>
  <c r="T36" i="11"/>
  <c r="S36" i="11"/>
  <c r="T35" i="11"/>
  <c r="U35" i="11" s="1"/>
  <c r="S35" i="11"/>
  <c r="U34" i="11"/>
  <c r="T34" i="11"/>
  <c r="S34" i="11"/>
  <c r="T33" i="11"/>
  <c r="U33" i="11" s="1"/>
  <c r="S33" i="11"/>
  <c r="U32" i="11"/>
  <c r="T32" i="11"/>
  <c r="S32" i="11"/>
  <c r="T31" i="11"/>
  <c r="U31" i="11" s="1"/>
  <c r="S31" i="11"/>
  <c r="U30" i="11"/>
  <c r="T30" i="11"/>
  <c r="S30" i="11"/>
  <c r="T29" i="11"/>
  <c r="U29" i="11" s="1"/>
  <c r="S29" i="11"/>
  <c r="U28" i="11"/>
  <c r="T28" i="11"/>
  <c r="S28" i="11"/>
  <c r="T27" i="11"/>
  <c r="U27" i="11" s="1"/>
  <c r="S27" i="11"/>
  <c r="U26" i="11"/>
  <c r="T26" i="11"/>
  <c r="S26" i="11"/>
  <c r="T25" i="11"/>
  <c r="U25" i="11" s="1"/>
  <c r="S25" i="11"/>
  <c r="U24" i="11"/>
  <c r="T24" i="11"/>
  <c r="S24" i="11"/>
  <c r="T23" i="11"/>
  <c r="U23" i="11" s="1"/>
  <c r="S23" i="11"/>
  <c r="U22" i="11"/>
  <c r="T22" i="11"/>
  <c r="S22" i="11"/>
  <c r="T21" i="11"/>
  <c r="U21" i="11" s="1"/>
  <c r="S21" i="11"/>
  <c r="U20" i="11"/>
  <c r="T20" i="11"/>
  <c r="S20" i="11"/>
  <c r="T19" i="11"/>
  <c r="U19" i="11" s="1"/>
  <c r="R19" i="11"/>
  <c r="S19" i="11" s="1"/>
  <c r="T18" i="11"/>
  <c r="U18" i="11" s="1"/>
  <c r="S18" i="11"/>
  <c r="U17" i="11"/>
  <c r="T17" i="11"/>
  <c r="S17" i="11"/>
  <c r="T16" i="11"/>
  <c r="U16" i="11" s="1"/>
  <c r="R16" i="11"/>
  <c r="S16" i="11" s="1"/>
  <c r="T15" i="11"/>
  <c r="U15" i="11" s="1"/>
  <c r="S15" i="11"/>
  <c r="U14" i="11"/>
  <c r="T14" i="11"/>
  <c r="S14" i="11"/>
  <c r="T13" i="11"/>
  <c r="U13" i="11" s="1"/>
  <c r="S13" i="11"/>
  <c r="L13" i="11"/>
  <c r="T12" i="11"/>
  <c r="U12" i="11" s="1"/>
  <c r="S12" i="11"/>
  <c r="U11" i="11"/>
  <c r="T11" i="11"/>
  <c r="S11" i="11"/>
  <c r="T10" i="11"/>
  <c r="U10" i="11" s="1"/>
  <c r="R10" i="11"/>
  <c r="S10" i="11" s="1"/>
  <c r="T9" i="11"/>
  <c r="U9" i="11" s="1"/>
  <c r="S9" i="11"/>
  <c r="U8" i="11"/>
  <c r="T8" i="11"/>
  <c r="S8" i="11"/>
  <c r="T7" i="11"/>
  <c r="U7" i="11" s="1"/>
  <c r="S7" i="11"/>
</calcChain>
</file>

<file path=xl/comments1.xml><?xml version="1.0" encoding="utf-8"?>
<comments xmlns="http://schemas.openxmlformats.org/spreadsheetml/2006/main">
  <authors>
    <author>eduardo</author>
  </authors>
  <commentList>
    <comment ref="J22" authorId="0" shapeId="0">
      <text>
        <r>
          <rPr>
            <b/>
            <sz val="9"/>
            <color indexed="81"/>
            <rFont val="Tahoma"/>
            <family val="2"/>
          </rPr>
          <t>eduardo:</t>
        </r>
        <r>
          <rPr>
            <sz val="9"/>
            <color indexed="81"/>
            <rFont val="Tahoma"/>
            <family val="2"/>
          </rPr>
          <t xml:space="preserve">
Se inlcuyen 2 laboratorios de tics
2 de gastronomia 
1 de mtto. nuevo</t>
        </r>
      </text>
    </comment>
    <comment ref="J48" authorId="0" shapeId="0">
      <text>
        <r>
          <rPr>
            <b/>
            <sz val="9"/>
            <color indexed="81"/>
            <rFont val="Tahoma"/>
            <family val="2"/>
          </rPr>
          <t>eduardo:</t>
        </r>
        <r>
          <rPr>
            <sz val="9"/>
            <color indexed="81"/>
            <rFont val="Tahoma"/>
            <family val="2"/>
          </rPr>
          <t xml:space="preserve">
TRIPTICOS ENTREGADOS 
</t>
        </r>
      </text>
    </comment>
  </commentList>
</comments>
</file>

<file path=xl/comments2.xml><?xml version="1.0" encoding="utf-8"?>
<comments xmlns="http://schemas.openxmlformats.org/spreadsheetml/2006/main">
  <authors>
    <author>eduardo</author>
  </authors>
  <commentList>
    <comment ref="A53" authorId="0" shapeId="0">
      <text>
        <r>
          <rPr>
            <b/>
            <sz val="9"/>
            <color indexed="81"/>
            <rFont val="Tahoma"/>
            <family val="2"/>
          </rPr>
          <t>eduardo:</t>
        </r>
        <r>
          <rPr>
            <sz val="9"/>
            <color indexed="81"/>
            <rFont val="Tahoma"/>
            <family val="2"/>
          </rPr>
          <t xml:space="preserve">
</t>
        </r>
      </text>
    </comment>
    <comment ref="F91" authorId="0" shapeId="0">
      <text>
        <r>
          <rPr>
            <b/>
            <sz val="9"/>
            <color indexed="81"/>
            <rFont val="Tahoma"/>
            <family val="2"/>
          </rPr>
          <t>Eduardo:</t>
        </r>
        <r>
          <rPr>
            <sz val="9"/>
            <color indexed="81"/>
            <rFont val="Tahoma"/>
            <family val="2"/>
          </rPr>
          <t xml:space="preserve">
Se incluyen 2 laboratorios de tics
2 de gastronomía 
1 de mtto. nuevo</t>
        </r>
      </text>
    </comment>
    <comment ref="F117" authorId="0" shapeId="0">
      <text>
        <r>
          <rPr>
            <b/>
            <sz val="9"/>
            <color indexed="81"/>
            <rFont val="Tahoma"/>
            <family val="2"/>
          </rPr>
          <t>Eduardo:</t>
        </r>
        <r>
          <rPr>
            <sz val="9"/>
            <color indexed="81"/>
            <rFont val="Tahoma"/>
            <family val="2"/>
          </rPr>
          <t xml:space="preserve">
TRIPTICOS ENTREGADOS 
</t>
        </r>
      </text>
    </comment>
  </commentList>
</comments>
</file>

<file path=xl/sharedStrings.xml><?xml version="1.0" encoding="utf-8"?>
<sst xmlns="http://schemas.openxmlformats.org/spreadsheetml/2006/main" count="1827" uniqueCount="736">
  <si>
    <t>Núm.</t>
  </si>
  <si>
    <t>Ene-Mar</t>
  </si>
  <si>
    <t>Jul-Sep</t>
  </si>
  <si>
    <t>Oct-Dic.</t>
  </si>
  <si>
    <t>Calendario del gasto trimestral</t>
  </si>
  <si>
    <t>Calendario trimestral de metas</t>
  </si>
  <si>
    <t>Previsión del gasto</t>
  </si>
  <si>
    <t>Nombre y descripción de la obra y/o acción.</t>
  </si>
  <si>
    <t>Abr.-Jun.</t>
  </si>
  <si>
    <t>Presupuesto basado en Resultados</t>
  </si>
  <si>
    <t>Cantidad</t>
  </si>
  <si>
    <t>Universidad Tecnológica de Acapulco</t>
  </si>
  <si>
    <t>Fortalecer el sistema de profesionalización que promueva la formación, la selección y la actualización del personal docente y de apoyo técnico pedagógico.</t>
  </si>
  <si>
    <t>CA 1.1  IMPULSAR LA CAPACITACIÓN PERMANENTE DE LOS DOCENTES, PARA MEJOR EL MODELO EDUCATIVO</t>
  </si>
  <si>
    <t xml:space="preserve"> CA 1.2. GESTIONAR MAYORES RECURSOS PARA ROBUSTECER LOS PROGRAMAS DE FORMACIÓN</t>
  </si>
  <si>
    <t>CA 1.3. FOMENTAR LAS HABILIDADES Y ACTITUDES QUE ESTIMULEN LA INVESTIGACIÓN, CIENTÍFICA Y TECNOLÓGICA</t>
  </si>
  <si>
    <t xml:space="preserve"> C.2.1 ASEGURAR QUE LA INSTITUCIÓN DISPONGA DE INSTALACIONES ELÉCTRICAS E HIDROSANITARIAS</t>
  </si>
  <si>
    <t>C.2.2 MODERNIZAR EL EQUIPAMIENTO DE TALLERES,  LABORATORIOS E INSTALACIONES</t>
  </si>
  <si>
    <t>C.3.1 AMPLIACIÓN Y FORTALECIMIENTO DE LOS  EQUIPO DE CÓMPUTO, GARANTIZANDO LA ACTIVIDAD EN EL PLANTEL</t>
  </si>
  <si>
    <t>C.3.2  SE FORTALECERÁN LAS CAPACIDADES DEL ESTUDIANTE EN EL USO DE LAS TECNOLOGÍAS DE LA INFORMACIÓN Y LA COMUNICACIÓN</t>
  </si>
  <si>
    <t>C.4.1 IMPLEMENTACIÓN DE UN PROGRAMA DE ALERTA TEMPRANA PARA IDENTIFICAR LOS JÓVENES EN RIESGO DE DESERTAR</t>
  </si>
  <si>
    <t xml:space="preserve">C.4.2 SE FORTALECERÁ LA OPERACIÓN DE LOS SISTEMAS DE APOYO TUTORIAL </t>
  </si>
  <si>
    <t>C.4.3 SE GESTIONARÁN BECAS PARA SU MEJORAMIENTO ECONÓMICO</t>
  </si>
  <si>
    <t xml:space="preserve">C.5. 1 SE REALIZARA LA EFICIENTE RENDICIÓN DE CUENTAS </t>
  </si>
  <si>
    <t>C.5.2 SE REALIZARAN LA ADMINISTRACIÓN EFICIENTE DE LOS RECURSOS HUMANOS, FINANCIEROS, MATERIALES Y TECNOLÓGICOS PARA EL CUMPLIMIENTO DE LAS METAS CON UN SISTEMA EN LAS ÁREAS DE LA UNIVERSIDAD.</t>
  </si>
  <si>
    <t xml:space="preserve">C.5.3 SE CAPACITARA AL PERSONAL ADMINISTRATIVO Y DIRECTIVO </t>
  </si>
  <si>
    <t>C.6.1  SE APLICARAN TALLERES DE CONCIENTIZACIÓN ENFOCADO A ALUMNOS Y PERSONAL PARA LA EJECUCIÓN DEL PROGRAMA INSTITUCIONAL DE INCLUSIÓN ATENDIENDO EQUIDAD DE GÉNERO Y LA NO VIOLENCIA GRUPOS VULNERABLES</t>
  </si>
  <si>
    <t>C.6.2 SE GESTIONARA LA  CASA DE CERTIFICADORA PARA IMPLEMENTACIÓN DEL PROGRAMA INSTITUCIONAL DE "IGUALDAD LABORAL Y NO DISCRIMINACIÓN" EN APEGO A LA NORMA NMX-R-025-SCFI2015" ATENDIENDO TEMAS DE EQUIDAD DE GÉNERO Y LA NO VIOLENCIA HACIA GRUPOS VULNERABLES</t>
  </si>
  <si>
    <t>C.6.3 SE DARÁN A CONOCER LOS PRINCIPIOS EN BASE A LOS TALLERES DE CONCIENTIZACIÓN ENFOCADO A DOCENTES Y ADMINISTRATIVOS PARA LA EJECUCIÓN DEL PROGRAMA "IGUALDAD LABORAL Y NO DISCRIMINACIÓN" EN APEGO A LA NORMA NMX-R-025-SCFI 2015 ATENDIENDO TEMAS SOBRE EQUIDAD DE GÉNERO Y LA NO VIOLENCIA HACIA GRUPOS VULNERABLES</t>
  </si>
  <si>
    <t>C.6.4 SE IMPLEMENTARA EL PROGRAMA INSTITUCIONAL DE INCLUSIÓN "IGUALDAD LABORAL Y NO DISCRIMINACIÓN" EN APEGO A LA NORMA NMX-R-025-SCFI-2015 ATENDIENDO TEMAS EQUIDAD DE GÉNERO Y LA NO VIOLENCIA HACIA GRUPOS VULNERABLES</t>
  </si>
  <si>
    <t>C.6.5 SE REALIZARA EL EXPEDIENTE DE CADA PERSONA ATENDIDA POR EL PROGRAMA IMPLEMENTADO SOBRE EQUIDAD DE GÉNERO</t>
  </si>
  <si>
    <t>C.7.1 SE REALIZARA LA INCLUSIÓN EDUCATIVA Y ATENCIÓN A PERSONAS CON DISCAPACIDAD Y APTITUDES SOBRESALIENTES</t>
  </si>
  <si>
    <t>C.7.2 SE REALIZARA UN CUESTIONARIO SITUACIONAL DE LOS ALUMNOS   CON DISCAPACIDADES PARA IDENTIFICAR EL NÚMERO ACTUAL DE ALUMNOS CON EL OBJETIVO DE PODER GENERAR UNA ESTRATEGIA DE MEJORÍA.</t>
  </si>
  <si>
    <t>C.8.1 SE REALIZARA UNA ENCUESTA SITUACIONAL DEL NÚMERO DE ALUMNOS DE ORIGEN INDÍGENA DESCRIBIENDO LENGUA HABLANTE, REGIÓN DE ORIGEN, ASÍ COMO CARACTERÍSTICAS DE IMPORTANCIA PARA DETERMINAR INDICADORES REALES.</t>
  </si>
  <si>
    <t>C.8.2 GESTIÓN DE BECAS PARA ESTUDIANTES DE ORIGEN INDÍGENA PARA SU MEJORAMIENTO EN EL DESEMPEÑO ACADÉMICO.</t>
  </si>
  <si>
    <t>C.9.1 SE GESTIONARA LA COTIZACIÓN CON PROVEEDORES PARA VERIFICAR EL PRECIO, TIEMPO Y CONSULTORES IDÓNEOS PARA EL PROCESO DE CERTIFICACIÓN, ELIGIENDO EL INDISPENSABLE PARA REALIZAR EL PROCESO</t>
  </si>
  <si>
    <t>C.9.2 SE IMPLEMENTARAN LOS TALLERES PARA SENSIBILIZAR Y CONCIENTIZAR   AL PERSONAL SOBRE LA NORMA ISO 9001 2008 MOSTRANDO SENTIDO DE COOPERACIÓN Y PARTICIPACIÓN CON LA NORMA A IMPLEMENTAR.</t>
  </si>
  <si>
    <t>C.9.3 SE IMPLEMENTARA LA CERTIFICACIÓN ISO 9001-2008 DESDE LA REVISIÓN DE LOS PROCESOS PARA LA GENERACIÓN DE LOS MANUALES DE PROCEDIMIENTOS CON EL OBJETIVO DE ESTANDARIZAR LOS PROCESOS.</t>
  </si>
  <si>
    <t>C.10.1 SE IMPLEMENTARA EL PROGRAMA DE TRABAJO PARA PLANEAR LAS ACTIVIDADES DETERMINANDO RESPONSABLES Y LA ESTRUCTURA DE LA INFORMACIÓN NECESARIA CON LA FINALIDAD DE INTEGRAR LOS ESTUDIOS DE FACTIBILIDAD.</t>
  </si>
  <si>
    <t>C.10.2 SE REALIZARA EL DIAGNÓSTICO PARA VERIFICAR LA VIGENCIA DE LOS PROGRAMAS EDUCATIVOS DE LAS CARRERAS OFERTADAS</t>
  </si>
  <si>
    <t>C 10.3. SE REALIZARA EL ESTUDIO DE TRAYECTORIA DE LOS EGRESADOS A LAS DISTINTAS CARRERAS QUE SE OFERTAN</t>
  </si>
  <si>
    <t>C.10.4 SE REALIZARA EL ESTUDIO DE EGRESADOS DE FORMA ANUAL DE LAS DISTINTAS CARRERAS QUE SE OFERTAN</t>
  </si>
  <si>
    <t>C.11.1 SE REALIZARA EL PROGRAMA DE DIFUSIÓN DE CARRERAS EN EL NIVEL MEDIO SUPERIOR EN LA REGIÓN, DONDE SE PLANEA ACTIVIDADES, RECURSOS ECONÓMICOS Y HUMANOS PARA LOGRAR DIFUNDIR LA OFERTA EDUCATIVA.</t>
  </si>
  <si>
    <t>C.11.2 SE IMPLEMENTARA EL PROGRAMA DE DIFUSIÓN EN LOS SECTORES ESCOLARES DE EDUCACIÓN MEDIA SUPERIOR, PARTIENDO DE INFORMACIÓN PARA DIFUNDIR LA OFERTA EDUCATIVA</t>
  </si>
  <si>
    <t>C 11.3 SE REALIZARA  LA INSCRIPCIÓN APLICANDO DESCUENTOS ECONÓMICOS  EN LA INSCRIPCIÓN PARA NUEVOS ALUMNOS</t>
  </si>
  <si>
    <t>C.12.1 SE IMPLEMENTARA EL PROGRAMA DE TUTORÍAS ANUAL DE ACUERDO A LOS PLANES DE ESTUDIO CUATRIMESTRALES, ASIGNANDO LAS RESPONSABILIDAD A LOS DOCENTES DE TIEMPO COMPLETO</t>
  </si>
  <si>
    <t>C.12. 2 IMPLEMENTACIÓN DE TUTORÍAS POR PARTE DE LOS RESPONSABLES</t>
  </si>
  <si>
    <t>C.12.3 SE IMPLEMENTARA EL PROGRAMA DE ATENCIÓN PSICOPEDAGÓGICA ENFOCADA A LA ATENCIÓN ESTUDIANTIL</t>
  </si>
  <si>
    <t>C.12.4 SE IMPARTIRÁN  TALLERES Y CONFERENCIAS DE ACUERDO A LOS TEMAS PSICOPEDAGÓGICOS</t>
  </si>
  <si>
    <t>C.13.1 SE REALIZARA LA FIRMA DE CONVENIOS CON DEPENDENCIAS GUBERNAMENTALES, SECTOR EMPRESARIAL Y ORGANISMOS REGIONALES Y NACIONALES A BENEFICIO DE LOS ESTUDIANTES</t>
  </si>
  <si>
    <t>C.13.2  SE REALIZARA EL PROGRAMA ANUAL DE SEGUIMIENTO DE EGRESADOS DE LA CARRERA TSU PARA SU INSERCIÓN EN LA LICENCIATURA</t>
  </si>
  <si>
    <t>C.13.3 SE REALIZARA EL SEGUIMIENTO SITUACIONAL DEL EGRESADO  PARA MEJORAR SU CALIDAD EDUCATIVA Y LABORAL</t>
  </si>
  <si>
    <t>C. 14.1 SE REALIZARA LA GESTIÓN CON UNA UNIVERSIDAD EXTRANJERA POR MEDIO DE LA ALIANZA DEL PACIFICO, FIRMANDO UN CONVENIO DONDE POSTERIORMENTE SE ENVIARÁ LA SOLICITUD EN LA UNIVERSIDAD REQUIRIENDO LA AUTORIZACIÓN PARA ACEPTAR AL ESTUDIANTE EN EL PROCESO DE MOVILIDAD INTERNACIONAL</t>
  </si>
  <si>
    <t>C.14.2 POR MEDIO DE LA ALIANZA DEL PACIFICO, SE ENVIARÁ LA DOCUMENTACIÓN DE LOS ALUMNOS PROSPECTOS A AMEXCID PARA HACER EL FILTRO DE LOS ALUMNOS POSTULANTES, PARA LOS BENEFICIADOS SE LES SOLICITA LOS GASTOS DE TRASLADO POR PARTE DEL PAÍS EN CONVENIO</t>
  </si>
  <si>
    <t>C.14.3 SE REALIZARA EL PROCESO POR MEDIO DE LA PLATAFORMA SUBES (PROYECTA, DONDE SE OBTIENE EL PADRÓN DE BECAS QUE SE PUEDE PARTICIPAR, LOGRANDO UNA SOLICITUD DE BECAS A ESTADOS UNIDOS O EN SU CASO FRANCIA, DONDE LA PROPUESTA DEBE SER ACEPTADA PARA HACER LOS TRÁMITES CORRESPONDIENTES</t>
  </si>
  <si>
    <t>C.15.1 SE APLICARA LA CONVOCATORIA A LA COMUNIDAD UNIVERSITARIA, DONDE SE RECIBEN LAS SOLICITUDES DE LOS PARTICIPANTES PARA LA PLANEACIÓN Y GESTIÓN DE LOS RECURSOS MATERIALES, ECONÓMICOS Y HUMANOS EN EL DESARROLLO DEL EVENTO, INVITANDO ASÍ A LA COMUNIDAD ESTUDIANTIL A LA PRESENTACIÓN DEL EVENTO</t>
  </si>
  <si>
    <t>C. 15.2 PROMOCIÓN EN REDES SOCIALES, DE LAS ACTIVIDADES A REALIZAR, INVITANDO A LOS ALUMNOS A PARTICIPAR.</t>
  </si>
  <si>
    <t>C. 16.1  SE EMITIRÁN LAS CONVOCATORIAS CORRESPONDIENTE DE 3 DISCIPLINAS PARA RECIBIR SOLICITUDES DE LOS PARTICIPANTES, HACIENDO LA PLANEACIÓN Y LA GESTIÓN DE LOS RECURSOS HUMANOS, MATERIALES Y ECONÓMICOS PARA LLEVAR A CABO EL EVENTO</t>
  </si>
  <si>
    <t>C.16.2 SE REALIZARAN ACTIVIDADES DE PROMOCIÓN Y DIFUSIÓN A LA COMUNIDAD ESTUDIANTIL DE LAS ACTIVIDADES DEPORTIVAS A REALIZARSE.</t>
  </si>
  <si>
    <t>C.16.3 EJECUCIÓN DE EVENTOS DE ACUERDO A LA PLANEACIÓN EN LO QUE RESPECTA LA DISCIPLINA Y BASES DE PARTICIPACIÓN</t>
  </si>
  <si>
    <t>Nombre del Indicador</t>
  </si>
  <si>
    <t xml:space="preserve">PORCENTAJE DE DOCENTES CAPACITADOS </t>
  </si>
  <si>
    <t xml:space="preserve">PORCENTAJE DE PROGRAMAS GESTIONADOS </t>
  </si>
  <si>
    <t>PORCENTAJE DE CAPACITACIONES EN INNOVACION E INVESTIGACION</t>
  </si>
  <si>
    <t xml:space="preserve">PORCENTAJE DE INSTALACIONES EN FUNCIONAMIENTO </t>
  </si>
  <si>
    <t>PORCENTAJE DE TALLERES Y LABORATORIOS EN FUNCIONAMIENTO</t>
  </si>
  <si>
    <t xml:space="preserve">PORCENTAJE DE CENTROS DE COMPUTO EQUIPADOS </t>
  </si>
  <si>
    <t>PORCENTAJE DE ALUMNOS CAPACITADOS EN MANEJO DE TICS</t>
  </si>
  <si>
    <t xml:space="preserve">PORCENTAJE EN DESERCION ESCOLAR </t>
  </si>
  <si>
    <t xml:space="preserve">PORCENTAJE DE TUTORIAS IMPARTIDAS </t>
  </si>
  <si>
    <t>PORCENTAJE DE BECAS  ENTREGADAS</t>
  </si>
  <si>
    <t>PORCENTAJE  DE INFORME DE RENDICION DE CUENTAS</t>
  </si>
  <si>
    <t xml:space="preserve">PORCENTAJE DE EJECUCIÓN DE SISTEMAS EN EL AREA </t>
  </si>
  <si>
    <t>PORCENTAJE DE PERSONAL ADMINISTRATIVO  CAPACITADO</t>
  </si>
  <si>
    <t xml:space="preserve">PORCENTAJE DE TALLERES IMPARTIDOS EN INCLUSION </t>
  </si>
  <si>
    <t xml:space="preserve">PORCENTAJE DE COTIZACIONES GESTIONADAS EN IGUALDAD LABORAL </t>
  </si>
  <si>
    <t>PORCENTAJE  PARTICIPANTES EN EL TALLER DE "IGUALDAD LABORAL Y NO DISCRIMINACIÓN"</t>
  </si>
  <si>
    <t xml:space="preserve">PORCENTAJE EN PROGRAMA DE INCLUSIÓN </t>
  </si>
  <si>
    <t>PORCENTAJE DE EXPEDIENTES ELABORADOS SOBRE EQUIDAD DE GENERO</t>
  </si>
  <si>
    <t xml:space="preserve">PORCENTAJE DE CUESTIONARIOS A DOCENTES APLICADOS PARA IDENTIFICAR DISCAPACIDADES </t>
  </si>
  <si>
    <t>PORCENTAJE DE CUESTIONARIOS APLICADOS EN ALUMNOS PARA IDENTIFICAR DISCAPACIDADES</t>
  </si>
  <si>
    <t>PORCENTAJE DE ENCUESTAS APLICADAS PARA IDENTIFICAR ALUMNOS ORIGINARIOS INDÍGENAS</t>
  </si>
  <si>
    <t>PORCENTAJE DE BECAS OTORGADAS A ALUMNOS DE ORIGEN INDIGENA</t>
  </si>
  <si>
    <t>PORCENTAJE DE COTIZACIONES GESTIONADAS EN ISO</t>
  </si>
  <si>
    <t xml:space="preserve">PORCENTAJE DE TALLERES IMPLEMENTADOS EN NORMA ISO 9001 2008 </t>
  </si>
  <si>
    <t>PORCENTAJE DE LOS MANUALES DE PROCESOS EN  ISO 9001-2008</t>
  </si>
  <si>
    <t>PORCENTAJE DE PROGRAMA DE FACTIBILIDAD</t>
  </si>
  <si>
    <t>PORCENTAJE DE DIAGNOSTICO DE VIGENCIA DE DE LOS PE</t>
  </si>
  <si>
    <t>PORCENTAJE DE PROGRAMAS DE TRAYECTORIA DE EGRESADOS</t>
  </si>
  <si>
    <t>PORCENTAJE DE PROGRAMAS DE EGRESADOS</t>
  </si>
  <si>
    <t>PORCENTAJE DE PROGRAMA DE DIFUSIÓN DE LA OFERTA EDUCATIVA</t>
  </si>
  <si>
    <t>PORCENTAJE DE ALUMNOS CON DIFUSION EDUCATIVA</t>
  </si>
  <si>
    <t>PORCENTAJE DE NÚMERO DE ALUMNOS CON DESCUENTO</t>
  </si>
  <si>
    <t>PORCENTAJE DE DOCENTES QUE IMPARTEN TUTORIAS</t>
  </si>
  <si>
    <t>PORCENAJE  DE ESTUDIANTES BENEFICIADOS CON TUTORIAS</t>
  </si>
  <si>
    <t>PORCENTAJE DE ALUMNOS ATENDIDOS POR EL PROGRAMA PSICOPEDAGOGICO</t>
  </si>
  <si>
    <t xml:space="preserve">PORCENTAJE DE CONFERENCIAS Y/O TALLERES EN  TEMAS PSICOPEDAGÓGICOS </t>
  </si>
  <si>
    <t>PORCENTAJE DE CONVENIOS FIRMADOS CON DEPENDECIAS</t>
  </si>
  <si>
    <t>PORCENTAJE DE PROGRAMA DE SEGUIMIENTO</t>
  </si>
  <si>
    <t>PORCENTAJE DE EVALUACION DE ALUMNOS EGRESADOS</t>
  </si>
  <si>
    <t xml:space="preserve">PORCENTAJE DE CONVENIOS FIRMADOS CON UNIVERSIDADES EXTRANJERAS  </t>
  </si>
  <si>
    <t>PORCENTAJE DE ALUMNOS BECADOS EN ALIANZA DEL PACIFICO</t>
  </si>
  <si>
    <t xml:space="preserve">PORCENTAJE DE ALUMNOS BECADOS EN SUBES Y PROYECTA </t>
  </si>
  <si>
    <t xml:space="preserve">PORCENTAJE DE PRESENTACIONES CULTURALES </t>
  </si>
  <si>
    <t xml:space="preserve">PORCENTAJE DE ALUMNOS PARTICIPANTES EN ACTIVIDADES CULTURALES </t>
  </si>
  <si>
    <t xml:space="preserve">PORCENTAJE DE ALUMNOS PARTICIPANTES EN ACTIVIDADES DEPORTIVAS </t>
  </si>
  <si>
    <t>PORCENTAJE EN LA DIFUSION DE ACTIVIDADES DEPORTIVAS</t>
  </si>
  <si>
    <t>PORCENTAJE DE EVENTOS REALIZADOS DE ACTIVIADES DEPORTIVAS</t>
  </si>
  <si>
    <t>Método de Cálculo</t>
  </si>
  <si>
    <t>(NUMERO DE DOCENTES CAPACITADOS/NO. DE DOCENTES PROGRAMADOS A CAPACITAR) *100</t>
  </si>
  <si>
    <t>(PROGRAMAS IMPLEMENTADOS / PROGRAMAS PROGRAMADOS) *100</t>
  </si>
  <si>
    <t>(CAPACITACIONES EJERCIDAS/CAPACITACIONES PROGRAMADAS)  *100</t>
  </si>
  <si>
    <t>(NÚMERO DE INSTALACIONES FUNCIONALES/ NÚMERO DE INSTALACIONES PROGRAMADAS) *100</t>
  </si>
  <si>
    <t>(TALLERES Y LABORATORIOS EQUIPADOS/TOTAL DE LABORATORIOS) * 100</t>
  </si>
  <si>
    <t>(CENTROS DE COMPUTO ACTUALIZADOS /NÚMERO DE CENTROS DE COMPUTO PROGRAMADOS) * 100</t>
  </si>
  <si>
    <t>(NÚMERO DE ALUMNOS CAPACITADOS/NÚMERO DE ALUMNOS PROGRAMADOS) *100%</t>
  </si>
  <si>
    <t>(ALUMNOS DESERTADOS /NÚMERO DE ALUMNOS INSCRITOS) *100%</t>
  </si>
  <si>
    <t xml:space="preserve"> (NÚMERO DE TUTORIAS IMPARTIDAS /NÚMERO DE TUTORIAS PROGRAMADAS) *100</t>
  </si>
  <si>
    <t>(NÚMERO DE BECAS  ENTREGADAS/ NÚMERO DE BECAS PROGRAMADAS) *100</t>
  </si>
  <si>
    <t>(INFORMES DE RENDICION DE CUENTAS ENTREGADOS/INFORMES DE RENDICION DE CUENTAS  POR NORMATIVA)*100</t>
  </si>
  <si>
    <t>(NUMERO DE  SISTEMAS EJECUTADOS/TOTAL DE SISTEMAS PROGRAMADOS A EJECUTAR) *100</t>
  </si>
  <si>
    <t>(NÚMERO DE PERSONAL ADMINISTRATIVO  CAPACITADO/ NÚMERO  DE PERSONAL ADMINISTRATIVO PROGRAMADO)*100</t>
  </si>
  <si>
    <t>(NÚMERO DE TALLERES REALIZADOS /NÚMERO DE TALLERES PROGRAMADOS)*100</t>
  </si>
  <si>
    <t>(NÚMERO DE COTIZACIONES GESTIONADAS /NÚMERO DE COTIZACIONES PROGRAMADAS) *100</t>
  </si>
  <si>
    <t>(NÚMERO DE  PARTICIPANTES/NÚMERO DE PARTICIPANTES PROGRAMADOS)*100</t>
  </si>
  <si>
    <t>(NÚMERO DE PROGRAMAS IMPLEMENTADOS / NÚMERO DE PROGRAMAS PROGRAMADOS) *100</t>
  </si>
  <si>
    <t>(NUMERO DE EXPEDIENTES ELABORADOS /NUMERO DE EXPEDIENTES PROGRAMADOS) *100</t>
  </si>
  <si>
    <t>(NÚMERO DE CUESTIONARIOS APLICADOS /NÚMERO  DE CUESTIONARIOS PROGRAMADOS)*100</t>
  </si>
  <si>
    <t>(NÚMERO DE CUESTIONARIOS APLICADOS/NÚMERO DE CUESTIONARIOS PROGRAMADOS)*100</t>
  </si>
  <si>
    <t>(NÚMERO DE  ENCUESTAS APLICADAS/NÚMERO DE ENCUESTAS PROGRAMADOS)*100</t>
  </si>
  <si>
    <t>(NÚMERO DE BECAS A ALUMNOS DE ORIGEN INDIGENA/BECAS PROGRAMADAS) *100</t>
  </si>
  <si>
    <t>(NÚMERO DE COTIZACIÓNES GESTIONADAS /NÚMERO DE COTIZACIONES PROGRAMAS)*100</t>
  </si>
  <si>
    <t>(NÚMERO DE TALLERES IMPARTIDOS/ NÚMERO DE TALLERES PROGRAMADOS) *100</t>
  </si>
  <si>
    <t>(NÚMERO DE MANUALES GESTIONADOS Y/O ELABORADOS /NÚMERO DE MANUALES PROGRAMADOS)*100</t>
  </si>
  <si>
    <t>(NÚMERO DE PROGRAMA DE TRABAJO DE FACTIBILIDAD IMPLEMENTADOS/ NÚMERO DE PROGRAMAS PROGRAMADOS)*100</t>
  </si>
  <si>
    <t>(NÚMERO DE DIAGNOSTICOS ELABORADOS / NÚMERO DE DIAGNOSTICOS PROGRAMADOS)*100</t>
  </si>
  <si>
    <t>(NÚMERO DE PROGRAMAS DE TRAYECTORÍA REALIZADOS / NÚMERO DE PROGRAMAS DE TRAYECTORÍA PROGRAMADOS)*100</t>
  </si>
  <si>
    <t>(NÚMERO DE PROGRAMAS DE EGRESADOS REALIZADOS /PROGRAMA DE EGRESADOS PROGRAMADOS)*100</t>
  </si>
  <si>
    <t>(NÚMERO DE PROGRAMÁS DE DIFUSIÓN  DE LA OFERTA EDUCATIVA REALIZADOS / NÚMERO DE PROGRAMAS PROGRAMADOS) *100</t>
  </si>
  <si>
    <t>(NÚMERO DE ASPIRANTES IMPLEMENTADOS/NÚMERO DE ASPIRANTES PROGRAMADAS) *100</t>
  </si>
  <si>
    <t>(NÚMERO DE ALUMNOS CON DESCUENTO/NÚMERO  TOTAL DE ALUMNOS) *100</t>
  </si>
  <si>
    <t>(NÚMERO DE DOCENTES QUE IMPARTEN TUTORIAS/ NÚMERO DE DOCENTES PROGRAMADOS A IMPARTIR TUTORIAS)*100</t>
  </si>
  <si>
    <t>(NÚMERO DE ESTUDIANTES BENEFICIADOS DE TUTORIAS/NÚMERO TOTAL DE ALUMNOS)*100</t>
  </si>
  <si>
    <t>(NÚMERO DE ALUMNOS ATENDIDOS/ NÚMERO DE ALUMNOS PROGRAMADOS A ATENDER)*100</t>
  </si>
  <si>
    <t>(CONFERENCIAS Y/O TALLERES /CONFERENCIAS Y/O TALLERES PROGRAMADOS) *100</t>
  </si>
  <si>
    <t>(NÚMERO DE CONVENIOS FIRMADOS/NÚMERO DE CONVENIOS PROGRAMADOS A FIRMAR)*100</t>
  </si>
  <si>
    <t>(NÚMERO DE PROGRAMÁS DE SEGUIMIENTO REALIZADOS / NÚMERO DE PROGRAMÁS DE SEGUIMIENTO PROGRAMADO)*100</t>
  </si>
  <si>
    <t>(NÚMERO DE ALUMNOS EGRESADOS EVALUADOS /NÚMERO  DE ALUMNOS A EGRESA)*100</t>
  </si>
  <si>
    <t>(NUMERO DE CONVENIOS FIRMADOS/NUMERO DE CONVENIOS PROGRAMADOS)*100</t>
  </si>
  <si>
    <t>(NUMERO DE ALUMNOS BECADOS/NUMERO DE ALUMNOS PROGRAMADOS)*100</t>
  </si>
  <si>
    <t>(NÚMERO DE PRESENTACIONES/NÚMERO DE PRESENTACIONES PROGRAMADAS)*100</t>
  </si>
  <si>
    <t>(ALUMNOS PARTICIPANTES/TOTAL DE ALUMNOS) *100</t>
  </si>
  <si>
    <t>(NUMERO DE ALUMNOS  PARTICIPANTES EN ACTIVIDADES DEPORTIVAS/NUMERO DE ALUMNOS PROGRAMADOS A PARTICIPAR)*100</t>
  </si>
  <si>
    <t>(NUMERO DE DIFUSION DE ACTIVIADES DEPORTIVAS /NUMERO DE DIFUSION DE ACTIVIDADES PROGRAMADOS )*100</t>
  </si>
  <si>
    <t>(NUMERO DE EVENTOS REALIZADOS /NUMERO DE EVENTOS PROGRAMADOS)*100</t>
  </si>
  <si>
    <t>Total=</t>
  </si>
  <si>
    <t>Formato 3. Para Elaboración del resumen narrativo</t>
  </si>
  <si>
    <t>Nivel</t>
  </si>
  <si>
    <t>Resumen Narrativo</t>
  </si>
  <si>
    <t>Fin</t>
  </si>
  <si>
    <t>¿Qué?</t>
  </si>
  <si>
    <t>Mediante</t>
  </si>
  <si>
    <t>¿Cómo?</t>
  </si>
  <si>
    <t>Contribuir al Desarrollo Económico y Social</t>
  </si>
  <si>
    <t>Mediante la formación de jóvenes</t>
  </si>
  <si>
    <t>En competencia profesionales y vocación de servicio</t>
  </si>
  <si>
    <t>Próposito</t>
  </si>
  <si>
    <t>Sujeto</t>
  </si>
  <si>
    <t>Verbo</t>
  </si>
  <si>
    <t>Complemento</t>
  </si>
  <si>
    <t>Los alumnos de la Universidad Tecnológica de Acapulco</t>
  </si>
  <si>
    <t>Mejorar los servicios educativos brindando calidad en los programas educativos</t>
  </si>
  <si>
    <t>Con igualdad de oportunidades a la población más solicitada</t>
  </si>
  <si>
    <t>Componentes</t>
  </si>
  <si>
    <t>Productos</t>
  </si>
  <si>
    <t>Verbo participio</t>
  </si>
  <si>
    <t>C.1</t>
  </si>
  <si>
    <t xml:space="preserve">Planta docente </t>
  </si>
  <si>
    <t xml:space="preserve">Capacitada </t>
  </si>
  <si>
    <t>C.1 Fortalecimiento en la profesionalización del personal docente, planes y programas de estudios.</t>
  </si>
  <si>
    <t>C.2</t>
  </si>
  <si>
    <t xml:space="preserve">Infraestructura y equipamiento </t>
  </si>
  <si>
    <t>Infraestructura y equipamiento modernizado</t>
  </si>
  <si>
    <t xml:space="preserve">C.2. Modernizar la infraestructura y equipamiento de nuestra institución </t>
  </si>
  <si>
    <t>C.3</t>
  </si>
  <si>
    <t xml:space="preserve">Nuevas tecnologías de la información en el proceso de enseñanza-aprendizaje </t>
  </si>
  <si>
    <t xml:space="preserve">Promover la incorporación </t>
  </si>
  <si>
    <t>Promover la incorporación de las nuevas tecnologías de la información en el proceso de enseñanza -aprendizaje.</t>
  </si>
  <si>
    <t>C.4</t>
  </si>
  <si>
    <t xml:space="preserve">Fomentar la conclusión de estudios </t>
  </si>
  <si>
    <t>Disminución de la deserción escolar</t>
  </si>
  <si>
    <t>C.4 Disminuir la deserción escolar y fomentar la conclusión de estudios</t>
  </si>
  <si>
    <t>C.5</t>
  </si>
  <si>
    <t xml:space="preserve">Personal </t>
  </si>
  <si>
    <t>Capacitado</t>
  </si>
  <si>
    <t>C.5 Gestión administrativa e institucional</t>
  </si>
  <si>
    <t>C.6</t>
  </si>
  <si>
    <t xml:space="preserve">Mujeres </t>
  </si>
  <si>
    <t xml:space="preserve">Igualdad de oportunidades y no discriminación </t>
  </si>
  <si>
    <t>C.6 Igualdad de oportunidades y no discriminación contra las mujeres</t>
  </si>
  <si>
    <t>C.7</t>
  </si>
  <si>
    <t xml:space="preserve">Personas con discacidad y aptitudes sobresalientes </t>
  </si>
  <si>
    <t xml:space="preserve">Inclusión educativa y atención </t>
  </si>
  <si>
    <t>C.7 Inclusión educativa y atención a personas con discapacidad y aptitudes sobresalientes</t>
  </si>
  <si>
    <t>C.8</t>
  </si>
  <si>
    <t>Educacion de grupos vulnerables</t>
  </si>
  <si>
    <t xml:space="preserve">Promover la eliminación de barreras que limitan el acceso y la permanencia </t>
  </si>
  <si>
    <t>C.8. Promover la eliminación de barreras que limitan al acceso y la permanencia en la educación de grupos vulnerables.</t>
  </si>
  <si>
    <t>C.9</t>
  </si>
  <si>
    <t xml:space="preserve">Programas educativos </t>
  </si>
  <si>
    <t xml:space="preserve">Aseguramiento de la calidad </t>
  </si>
  <si>
    <t>C.9 Aseguramiento de la calidad de los programas educativos</t>
  </si>
  <si>
    <t>C.10</t>
  </si>
  <si>
    <t xml:space="preserve">Educación superior para responder a los requerimientos del país </t>
  </si>
  <si>
    <t xml:space="preserve">Fortalecimiento de la pertinencia </t>
  </si>
  <si>
    <t>C.10 Fortalecimiento de la pertinencia de la educación superior para responder a los requerimientos del país.</t>
  </si>
  <si>
    <t>C.11</t>
  </si>
  <si>
    <t xml:space="preserve">Alumnos </t>
  </si>
  <si>
    <t xml:space="preserve">Realización de descuentos a nuevo alumnos </t>
  </si>
  <si>
    <t>C. 11 Aumento con eficiencia de la cobertura en distintos contextos</t>
  </si>
  <si>
    <t>C.12</t>
  </si>
  <si>
    <t xml:space="preserve">Abandono escolar en la educación superior </t>
  </si>
  <si>
    <t xml:space="preserve">Prevención y disminución </t>
  </si>
  <si>
    <t>C.12 Prevención y disminución del abandono escolar en la educación superior</t>
  </si>
  <si>
    <t>C.13</t>
  </si>
  <si>
    <t xml:space="preserve">Porductividad, vinculación, empleabilidad, emprendedurismo y sistema nacional de competenciaas laborales. </t>
  </si>
  <si>
    <t xml:space="preserve">Democratización </t>
  </si>
  <si>
    <t>C.13. Democratizar la productividad: vinculación, empleabilidad, emprendurísmo y sistema nacional de competencias laborales.</t>
  </si>
  <si>
    <t>C.14</t>
  </si>
  <si>
    <t xml:space="preserve">Internacionalización de la educación superior </t>
  </si>
  <si>
    <t xml:space="preserve">Nuevos modelos de cooperación </t>
  </si>
  <si>
    <t>C.14. Nuevos modelos de cooperación para la internacionalización de la educación superior.</t>
  </si>
  <si>
    <t>C.15</t>
  </si>
  <si>
    <t xml:space="preserve">Promoción y difusión </t>
  </si>
  <si>
    <t xml:space="preserve">Por medio de convocatorias y redes sociales </t>
  </si>
  <si>
    <t>C.15 Promoción y difusión del arte y la cultura como recursos formativos</t>
  </si>
  <si>
    <t>C.16</t>
  </si>
  <si>
    <t xml:space="preserve">Prácticas de actividades fisícas y deportivas </t>
  </si>
  <si>
    <t>Fortalecimiento</t>
  </si>
  <si>
    <t>C.16 Fortalecimiento de la práctica de actividades físicas y deportivas</t>
  </si>
  <si>
    <t>Actividades</t>
  </si>
  <si>
    <t xml:space="preserve">C.1.1 Fortalecimiento en la profesionalización del personal docente, planes y programas de estudios.              C.1.2 Gestionar maores recursos para robustecer los programas de formación.                                                               C.1.3 Fomentar las habilidades y actitudes que estimulen las investigación, cientifica y tecnológica.                                                                </t>
  </si>
  <si>
    <t xml:space="preserve">C.2.1 Asegurar que la institución disponga de instalaciones elétricas e hidrosanitarias.                                              C.2.2 Modernizar el equipamiento de talleres, laboratorios e instalaciones                                                                                                    </t>
  </si>
  <si>
    <t xml:space="preserve">C.3.1 Ampliar fortalecer la operación de los sistemas de apoyo tutorial                                                                            C.3.2 Fortalecer las capacidades del estudiante en el uso de las tecnologías de la información y la comuinicación.                                                                                                                 </t>
  </si>
  <si>
    <t xml:space="preserve">C.4.1 Implementar un programa de alerta temprana para identificar los jóvenes en riesgo de desertar.                      C.4.2 Ampliar y fortalecer la operación de los sistemas de apoyo tutorial                                                                          C.4.3 Gestión de becas para su mejoramiento económico                                                                      </t>
  </si>
  <si>
    <t xml:space="preserve">C.5.1 Rendición de cuentas                                                                                                                                                                              C.5.2 Administrar eficientemente los recursos humanos, financieros, materiales y tecnológicos para el cumplimiento de las metas con un sistema en las áreas de la universidad.                                                                             C.5.3 Personal administrativo y directivo capacitado                                                                                           </t>
  </si>
  <si>
    <t>C.6.1 Establecer los principios en base a los talleres de concientización enfocado a los alumnos y personal para la ejecución del programa institucional de inclusión atendiendo equidad de género y la no violencia grupos vulnerables.                                                                                                                                                                                                          C.6.2 Gestionar la casa certificadora para implementación del programa institucional de "Igualdad Laboral y no Discriminación" en apego a la norma NMX-R-025-SCFI2015 atendiendo temas de equidad de género y la no violencia hacia grupos vulnerables.                                                                                                                                                                C.6.3 Establecer los principios en base a los talleres de concientización enfocado a docentes y administrativos para la ejecución del programa "Igualdad Laboral y no Discriminación " en apego  a la norma NMX-R-025-SCFI2015 atendiendo temas de equidad de género y la no violencia hacia grupos vulnerables.                                                                                                                                                                                      C.6.4 Implementar el programa institucional de inclusión "Igualdad Laboral y no Discriminación" en apego a la norma NMX-R-025-SCFI-2015 atendiendo temas de equidad de género y la no violencia hacia grupos vulnerables.                                                                                                                                                                                                            C.6.5 Realizar expediente de cada persona atendida por el programa implementado sobre equidad de Género.</t>
  </si>
  <si>
    <t>C.7.1 Inclusión educativa y atención a personal con discapacidad y aptitudes sobresalientes                                         C.7.2 Realizar un cuestionario situacional de los alumnos con discapacidades para identificar el número actual de los alumnos con discapacidad, con el objetivo de poder generar una estrategia de mejoría.</t>
  </si>
  <si>
    <t>C.8.1 Realizar una encuesta situacional del número de alumnos de origen indígena describiendo lengua hablante, región de origen, asi como caracteristicas de importancia para determinar indicadores reales.                                     C.8.2 Gestión de becas para estudiantes de origen indígena para su mejoramiento en el desempeño académico.</t>
  </si>
  <si>
    <t>C.9.1 Gestionar la cotización con proveedores para verificar el precio, tiempo y consultores idóneos para el proceso de certificación, eligiendo el indispensable para realizar el proceso.                                                                               C.9.2 Implementación de talleres para sencibilizar y concientizar al personal sobre la norma ISO 9001-2008 para poder mostrar sentido de cooperación y participación con la norma a implementar.                                                           C.9.3 Implmentación de la certificación ISO 9001-2008 desde la revisión de los procesos para la generación de los manuales de procedimientos con el objetivo de estandarizar los procesos.</t>
  </si>
  <si>
    <t>C.10.1 Elaborar el programa de trabajo para planear las actividades, responsables y la estructura de la información necesaria para la integración de los estudios de factibilidad.                                                                                                                                                                                                                                                           C.10.2 Realizar el diagnóstico para verificar la vigencia de los programas educativos de las 7 carreras ofertadas.                                                                                                                                                                                                                                     C.10.3 Realizar el estudio de trayectoria de los egresados a las distintas carreras que se ofertan.                                                                                                                                                                                                C10.4 Realizar el estudio de egresados de forma anual de las distintas carreras que se ofertan.</t>
  </si>
  <si>
    <t>C.11.1 Realizar el programa de difusión de carreras en el nivel medio superior en la región, donde se planea actividades, recursos económicos y humanos para lograr difundir la oferta educativa.                                                                    C.11.2 Implementar el programa de difusión en los sectores escolares de educación media superior, contando por medio de información para difundir la oferta educativa.                                                                                                    C.11.3 Realizar inscripción aplicando descuentos económicos en la inscripción para nuevos alumnos.</t>
  </si>
  <si>
    <t xml:space="preserve">C.12.1 Implementar el programa de tutorias anual de acuerdo a los planes de estudios cuatrimestrales, asignando las responsabilidades a los docentes de tiempo completo.                                                                                  C.12.2 Implementación de las tutorías por parte de los responsables.                                                                             C.12.3 Programa de atención psicopedagógica enfocada a la atención estudiantil                                                                 C.12.4 Impartir talleres y conferencias de acuerdo a los temas psicopedagógicos.                                                                          </t>
  </si>
  <si>
    <t>C.13.1 Llevar a cabo la firma de convenios con dependencias gubernamentales, sector empresarial y organismos regionales y nacionales a beneficio de los estudiantes.                                                                                                           C.13.2 Realizar el programa anual de seguimiento de egresados de la carrera TSU para su inserción en la licenciatura.                                                                                                                                                                                                  C.13.3 Realizar el seguimiento situacional delegresado para mejorar su calidad educativa y laboral.</t>
  </si>
  <si>
    <t>C.14.1 Realizar la gestión con la universidad extranjera por medio de le alianza del Pacífico, firmando un convenio donde posteriormente envía la solicitud en la universidad requiriendo la autorización para aceptar el estudiante en el proceso de movilidad internacional.                                                                                                                      C.14.2 Por medio de la alianza del pacífico, se envía la documentación de los alumnos prospectos a Amexcid para hacer el filtro de los alumnos postulantes, para los beneficiados se le solicita los gastos de traslado por parte del pais en convenio.                                                                                                                                                                         C.14.3 Realizar el proceso por medio de la plataforma SUBES PROYECTA, donde se obtiene el padrón de becas que se pueden participar, logrando una solicitud de becas a Estados Unidos o en su caso Francia, donde la propuesta debe ser aceptada para hacer los trámites correspondientes.</t>
  </si>
  <si>
    <t>C.15.1 Realizar la convocatoria a la comunidad universitaria, donde se reciben las solicitudes de los participantes para la planeación y gestión de los recursos materiales, económicos y humanos en el desarrollo del evento, invitando así a la comunidad estudiantil a la presentación del evento.                                                                              C.15.2 Promoción en redes sociales, de las actividades a realizar, invitando a los alumnos a participar.</t>
  </si>
  <si>
    <t xml:space="preserve">C.16.1 Emitir convocatorias correspondiente de 3 disciplinas para recibir solicitudes de los participantes, haciendo la planeación y la gestión de los recursos humanos, materiales y económicos para llevar a cabo el evento.                                                                                                                                                                                                                                                                                   C.16.2 Promoción y difusión a la comunidad estudiantil de las actividades deporticas a realizarse.                                                                                                                                                                    C.16.3 Llevar a cabo los eventos de acuerdo a la planeación en lo que respecta la disciplina y bases de participación.                                        </t>
  </si>
  <si>
    <t>Instrucciones:</t>
  </si>
  <si>
    <t>1. Se deben de llenar los campos con lo que se solicita, todo esto con el fin de determinar las directrices para el desarrollo de la Matriz del Marco Lógico (agregar los que sean necesarios)</t>
  </si>
  <si>
    <t>Supuestos</t>
  </si>
  <si>
    <t>EXPEDIENTES</t>
  </si>
  <si>
    <t>EXPEDIENTE DE CAPACITACION</t>
  </si>
  <si>
    <t>LOS DOCENTES PARTICIPAN DE ACUERDO A LA DISPONIBILIDAD DE TIEMPO</t>
  </si>
  <si>
    <t xml:space="preserve">PROGRAMA EN OPERACIÓN </t>
  </si>
  <si>
    <t>LAS INSTITUCIONES ACCEDEN A ATENDER LAS PETICIONES DE RECURSOS</t>
  </si>
  <si>
    <t xml:space="preserve">EXPEDIENTES Y REPORTE DE CAPACITACIÓN </t>
  </si>
  <si>
    <t>SE ENCUENTRAN CAPACITADORES CON LOS CONOCIMIENTOS Y HABILIDADES REQUERIDOS.</t>
  </si>
  <si>
    <t xml:space="preserve">INFORME DE FUNCIONAMIENTO </t>
  </si>
  <si>
    <t xml:space="preserve">CORRECTA FUNCIONALIDAD DE LAS INSTALACIONES </t>
  </si>
  <si>
    <t xml:space="preserve">PROYECTOS IMPLEMENTADOS </t>
  </si>
  <si>
    <t xml:space="preserve">INSTALACIONES MODERNIZADAS DE ACUERDO A LAS NECESIDADES ACADÉMICAS </t>
  </si>
  <si>
    <t xml:space="preserve">PROYECTO EJECUTADO </t>
  </si>
  <si>
    <t xml:space="preserve">FORTALECIMIENTO DEL EQUIPAMIENTO DE ACUERDO A LAS NECESIDADES EDUCATIVAS </t>
  </si>
  <si>
    <t xml:space="preserve">LOS ESTUDIANTES OBTIENEN CONOCIMIENTO EN EL USO DE LAS TECNOLOGÍAS DE LA INFORMACIÓN Y LA COMUNICACIÓN </t>
  </si>
  <si>
    <t xml:space="preserve">ESTADÍSTICA CUATRIMESTRAL </t>
  </si>
  <si>
    <t xml:space="preserve">ESTUDIANTES COMPROMETIDOS CON LA CONCLUSIÓN DEL PROGRAMA EDUCATIVO </t>
  </si>
  <si>
    <t>ESTUDIANTES BENEFICIADOS CON LA IMPARTICIÓN DE TUTORÍAS</t>
  </si>
  <si>
    <t xml:space="preserve"> BECAS DISPONIBLES PARA EL MEJORAMIENTO ECONÓMICO DEL ALUMNO</t>
  </si>
  <si>
    <t>INFORME DE RENDICIÓN DE CUENTAS</t>
  </si>
  <si>
    <t>PRESENTACIÓN EFICIENTE EN RENDICIÓN DE CUENTAS APEGADA A LA LEY</t>
  </si>
  <si>
    <t>INFORME ANUAL ANTE EL CONSEJO</t>
  </si>
  <si>
    <t xml:space="preserve">EXPEDIENTE DE CAPACITACIÓN </t>
  </si>
  <si>
    <t xml:space="preserve">PERSONAL ADMINISTRATIVO Y DIRECTIVO CAPACITADO </t>
  </si>
  <si>
    <t xml:space="preserve">EXPEDIENTE DE TALLERES IMPARTIDOS </t>
  </si>
  <si>
    <t xml:space="preserve">COMUNIDAD ESTUDIANTIL Y ADMINISTRATIVA CAPACITADA EN EL PROGRAMA INSTITUCIONAL DE INCLUSIÓN ATENDIENDO EQUIDAD DE GÉNERO Y LA NO VIOLENCIA GRUPOS VULNERABLES </t>
  </si>
  <si>
    <t>COTIZACIONES</t>
  </si>
  <si>
    <t>CASA CERTIFICADORA PARA LA IMPLEMENTACIÓN DE LA NORMA "IGUALDAD LABORAL Y NO DISCRIMINACIÓN" EN APEGO A LA NORMA NMX-R-025-SCFI2015"</t>
  </si>
  <si>
    <t>EXPEDIENTE DE TALLER EJECUTADO</t>
  </si>
  <si>
    <t>PROGRAMA DE INCLUSIÓN IMPLEMENTADO</t>
  </si>
  <si>
    <t>PROGRAMA "IGUALDAD LABORAL Y NO DISCRIMINACIÓN" A BENEFICIO DE ADMINISTRATIVOS Y SECTOR ESTUDIANTIL</t>
  </si>
  <si>
    <t>PERSONAS ATENDIDAS POR EL PROGRAMA IMPLEMENTADO SOBRE EQUIDAD DE GÉNERO</t>
  </si>
  <si>
    <t>CUESTIONARIOS APLICADOS</t>
  </si>
  <si>
    <t>PERSONAL IDENTIFICADO COMO DISCAPACIDAD Y APTITUDES SOBRESALIENTES</t>
  </si>
  <si>
    <t xml:space="preserve">ALUMNOS IDENTIFICADOS CON DISCAPACIDAD PARA LAS GENERACIÓN DE PROPUESTAS DE MEJORÍA </t>
  </si>
  <si>
    <t xml:space="preserve">ENCUESTAS APLICADAS </t>
  </si>
  <si>
    <t>IDENTIFICACIÓN DE ALUMNOS DE ORIGEN INDÍGENA PARA DETERMINAR ESTRATEGIAS DE APOYO</t>
  </si>
  <si>
    <t>BECAS OTORGADAS A ALUMNOS DE ORIGEN INDÍGENA</t>
  </si>
  <si>
    <t>ALUMNOS DE ORIGEN INDÍGENA BENEFICIADOS PARA SU MEJORAMIENTO EN EL DESEMPEÑO ACADÉMICO</t>
  </si>
  <si>
    <t xml:space="preserve">PROVEEDOR PARA LA IMPLEMENTACIÓN DEL PROCESO DE CERTIFICACIÓN </t>
  </si>
  <si>
    <t xml:space="preserve">DOCENTES Y ADMINISTRATIVOS CAPACITADOS EN EL PROCESO DE LA NORMA ISO 9001 2008 </t>
  </si>
  <si>
    <t>MANUALES DE PROCESOS</t>
  </si>
  <si>
    <t xml:space="preserve">IMPLEMENTACIÓN DEL PROCESO DE CERTIFICACIÓN CON LA NORMA ISO 9001-2008 </t>
  </si>
  <si>
    <t>PROGRAMA ELABORADO</t>
  </si>
  <si>
    <t xml:space="preserve">PROGRAMA DE TRABAJO APLICADO PARA LA INTEGRACIÓN DE ESTUDIOS DE FACTIBILIDAD </t>
  </si>
  <si>
    <t xml:space="preserve">DIAGNÓSTICOS ELABORADOS </t>
  </si>
  <si>
    <t xml:space="preserve">DIAGNOSTICO DE LA VIGENCIA DE LOS PROGRAMAS EDUCATIVOS </t>
  </si>
  <si>
    <t>PROGRAMA DE TRAYECTORIA</t>
  </si>
  <si>
    <t>ESTUDIO DE TRAYECTORIA  EGRESADOS INTEGRADO</t>
  </si>
  <si>
    <t>PROGRAMA DE EGRESADOS</t>
  </si>
  <si>
    <t xml:space="preserve">ESTUDIO DE EGRESADOS ANUAL INTEGRADO </t>
  </si>
  <si>
    <t>PROGRAMA DE DIFUSIÓN</t>
  </si>
  <si>
    <t xml:space="preserve">PROGRAMA DE DIFUSIÓN DE CARRERAS APLICADO </t>
  </si>
  <si>
    <t>COBERTURA EN ATENCIÓN A LA POBLACIÓN OBJETIVO POR MEDIO DE PROGRAMA DE DIFUSIÓN</t>
  </si>
  <si>
    <t>NÚMERO DE ALUMNOS CON DESCUENTO</t>
  </si>
  <si>
    <t xml:space="preserve">ALUMNOS BENEFICIADOS INSCRITOS POR MEDIO DE LOS DESCUENTOS OTORGADOS </t>
  </si>
  <si>
    <t xml:space="preserve">DOCENTES EN TUTORÍAS </t>
  </si>
  <si>
    <t xml:space="preserve">PROGRAMA DE TUTORÍAS IMPLEMENTADO A TRAVÉS DEL CUERPO DOCENTE </t>
  </si>
  <si>
    <t xml:space="preserve">ALUMNOS BENEFICIADOS </t>
  </si>
  <si>
    <t xml:space="preserve">ALUMNOS BENEFICIADOS A TRAVÉS DE LAS TUTORÍAS IMPARTIDAS </t>
  </si>
  <si>
    <t>PROGRAMA PSICOPEDAGÓGICO</t>
  </si>
  <si>
    <t>ALUMNOS ATENDIDOS POR MEDIO DEL PROGRAMA DE ATENCIÓN PSICOPEDAGÓGICA</t>
  </si>
  <si>
    <t>EXPEDIENTE DE TALLERES Y/O CONFERENCIAS</t>
  </si>
  <si>
    <t xml:space="preserve">TALLERES Y CONFERENCIAS IMPARTIDAS DE TEMAS PSICOPEDAGÓGICOS </t>
  </si>
  <si>
    <t>CONVENIOS FIRMADOS</t>
  </si>
  <si>
    <t xml:space="preserve">ALUMNOS BENEFICIADOS POR MEDIO DE LOS CONVENIOS FIRMADOS </t>
  </si>
  <si>
    <t>PROGRAMA DE SEGUIMIENTO</t>
  </si>
  <si>
    <t xml:space="preserve">ALUMNOS DE TSU BENEFICIADOS POR MEDIO DE LA APLICACIÓN DEL PROGRAMA DE SEGUIMIENTO DE EGRESADOS </t>
  </si>
  <si>
    <t>ENCUESTAS DE SATISFACCIÓN</t>
  </si>
  <si>
    <t>INFORMACIÓN VERAZ SOBRE EL SEGUIMIENTO DE EGRESADOS PARA SU MEJORAMIENTO DE SU CALIDAD EDUCATIVA Y LABORAL</t>
  </si>
  <si>
    <t xml:space="preserve">CONVENIOS FIRMADOS </t>
  </si>
  <si>
    <t xml:space="preserve">ALUMNOS BENEFICIADOS POR MEDIO DEL CONVENIO DE LA ALIANZA DEL PACIFICO </t>
  </si>
  <si>
    <t>ALUMNOS BENEFICIADOS</t>
  </si>
  <si>
    <t>ALUMNOS PROSPECTOS BENEFICIADOS POR MEDIO DEL CONVENIO DE LA ALIANZA DEL PACIFICO</t>
  </si>
  <si>
    <t>ALUMNOS VINCULADOS POR MEDIO DEL PLATAFORMA SUBES PROYECTA</t>
  </si>
  <si>
    <t>EVENTOS LLEVADOS A CABO</t>
  </si>
  <si>
    <t>EVENTOS CULTURALES REALIZADOS EN BASE DE LA CORRECTA GESTIÓN</t>
  </si>
  <si>
    <t>ALUMNOS PARTICIPANTES</t>
  </si>
  <si>
    <t>PROMOCIÓN DE EVENTOS CULTURALES REALIZADA PARA EL CONOCIMIENTO DE LA COMUNIDAD ESTUDIANTIL</t>
  </si>
  <si>
    <t xml:space="preserve">ALUMNOS BENEFICIADOS POR MEDIO DE LAS CONVOCATORIAS EMITIDAS </t>
  </si>
  <si>
    <t>ACTIVIDADES DEPORTIVAS</t>
  </si>
  <si>
    <t xml:space="preserve">ACTIVIDADES DEPORTIVAS LLEVADAS A CABO A BENEFICIO DE LA COMUNIDAD ESTUDIANTIL </t>
  </si>
  <si>
    <t xml:space="preserve">EVENTOS REALIZADOS </t>
  </si>
  <si>
    <t>EVENTOS REALIZADOS POR MEDIO DE LA CORRECTA PLANEACIÓN</t>
  </si>
  <si>
    <t>Metas trimestrales 2018</t>
  </si>
  <si>
    <t>1 Trimestre</t>
  </si>
  <si>
    <t>2 Trimestre</t>
  </si>
  <si>
    <t>3 Trimestre</t>
  </si>
  <si>
    <t>4 Trimestre</t>
  </si>
  <si>
    <t xml:space="preserve">Eje del PED: </t>
  </si>
  <si>
    <r>
      <rPr>
        <b/>
        <sz val="8"/>
        <rFont val="Verdana"/>
        <family val="2"/>
      </rPr>
      <t>Grupo programatico:</t>
    </r>
    <r>
      <rPr>
        <sz val="8"/>
        <rFont val="Verdana"/>
        <family val="2"/>
      </rPr>
      <t xml:space="preserve">  </t>
    </r>
  </si>
  <si>
    <r>
      <rPr>
        <b/>
        <sz val="8"/>
        <color theme="1"/>
        <rFont val="Verdana"/>
        <family val="2"/>
      </rPr>
      <t>Objetivo:</t>
    </r>
    <r>
      <rPr>
        <sz val="8"/>
        <color theme="1"/>
        <rFont val="Verdana"/>
        <family val="2"/>
      </rPr>
      <t xml:space="preserve"> </t>
    </r>
  </si>
  <si>
    <r>
      <rPr>
        <b/>
        <sz val="8"/>
        <rFont val="Verdana"/>
        <family val="2"/>
      </rPr>
      <t>Programa Presupuestario:</t>
    </r>
    <r>
      <rPr>
        <sz val="8"/>
        <rFont val="Verdana"/>
        <family val="2"/>
      </rPr>
      <t xml:space="preserve"> </t>
    </r>
  </si>
  <si>
    <r>
      <rPr>
        <b/>
        <sz val="8"/>
        <rFont val="Verdana"/>
        <family val="2"/>
      </rPr>
      <t>Entidad Responsable:</t>
    </r>
    <r>
      <rPr>
        <sz val="8"/>
        <rFont val="Verdana"/>
        <family val="2"/>
      </rPr>
      <t xml:space="preserve"> </t>
    </r>
  </si>
  <si>
    <r>
      <t xml:space="preserve">Programa Estatal: </t>
    </r>
    <r>
      <rPr>
        <sz val="10"/>
        <rFont val="Verdana"/>
        <family val="2"/>
      </rPr>
      <t>Desarrollo social con equidad</t>
    </r>
  </si>
  <si>
    <r>
      <t>Programa Presupuestario:</t>
    </r>
    <r>
      <rPr>
        <b/>
        <sz val="8"/>
        <rFont val="Verdana"/>
        <family val="2"/>
      </rPr>
      <t xml:space="preserve"> </t>
    </r>
    <r>
      <rPr>
        <sz val="10"/>
        <rFont val="Verdana"/>
        <family val="2"/>
      </rPr>
      <t>Los estudiantes, investigadores y deportistas de los diferentes niveles del estado de guerrero, reciben una formación, preparación y apoyos de calidad.</t>
    </r>
  </si>
  <si>
    <r>
      <t xml:space="preserve">Sub Programa Presupuestario: </t>
    </r>
    <r>
      <rPr>
        <sz val="10"/>
        <rFont val="Verdana"/>
        <family val="2"/>
      </rPr>
      <t>Servicio educativo brindado</t>
    </r>
  </si>
  <si>
    <r>
      <t xml:space="preserve">Objetivo: </t>
    </r>
    <r>
      <rPr>
        <sz val="10"/>
        <rFont val="Verdana"/>
        <family val="2"/>
      </rPr>
      <t>Mejorar y fortalecer los servicios educativos para una formación integral de los estudiantes con nuevas opciones de educación continua</t>
    </r>
  </si>
  <si>
    <r>
      <t xml:space="preserve">Dependencia Responsable: </t>
    </r>
    <r>
      <rPr>
        <sz val="10"/>
        <rFont val="Verdana"/>
        <family val="2"/>
      </rPr>
      <t>Universidad Tecnológica de Acapulco</t>
    </r>
  </si>
  <si>
    <t>ACTIVIDADES</t>
  </si>
  <si>
    <t>Unidad Responsable</t>
  </si>
  <si>
    <t>Frecuencia de Medición</t>
  </si>
  <si>
    <t>Beneficiarios</t>
  </si>
  <si>
    <t>Cadena de Resultados</t>
  </si>
  <si>
    <t xml:space="preserve">Calendarización del gastos </t>
  </si>
  <si>
    <t>Fuentes de Verificación</t>
  </si>
  <si>
    <t>Bienio
Trienio
Cuatrienio</t>
  </si>
  <si>
    <t>Eficiencia
Calidad
Economía
Eficacia</t>
  </si>
  <si>
    <t>TOTAL</t>
  </si>
  <si>
    <t>Insumo, Actividad, Producto, Resultado, Impacto</t>
  </si>
  <si>
    <t xml:space="preserve">COSTO </t>
  </si>
  <si>
    <t xml:space="preserve">CAPITULO </t>
  </si>
  <si>
    <t>DIRECCIÓN ACADEMICA</t>
  </si>
  <si>
    <t xml:space="preserve">TRIMESTRAL </t>
  </si>
  <si>
    <t>DOCENTES</t>
  </si>
  <si>
    <t xml:space="preserve">DOCENTES CAPACITADOS </t>
  </si>
  <si>
    <t xml:space="preserve">activdad </t>
  </si>
  <si>
    <t>CAPITULO</t>
  </si>
  <si>
    <t>DESCRIPCION</t>
  </si>
  <si>
    <t xml:space="preserve">PRESUPUESTO AUTORIZADO </t>
  </si>
  <si>
    <t>AMPLIACIONES</t>
  </si>
  <si>
    <t>PRESUPUESTO MODIFICADO</t>
  </si>
  <si>
    <t>DOCENTES Y BANEFICIARIOS</t>
  </si>
  <si>
    <t xml:space="preserve">DOCENTES Y BENEFICIARIOS </t>
  </si>
  <si>
    <t>1000/4000</t>
  </si>
  <si>
    <t>SERVICIOS PERSONALES</t>
  </si>
  <si>
    <t>DOCENTES BENEFICIADOS  EN INNOVACION E INVESTIGACION</t>
  </si>
  <si>
    <t>MATERIALES Y SUMINISTROS</t>
  </si>
  <si>
    <t>COMUNIDAD UNIVERSITARIA</t>
  </si>
  <si>
    <t xml:space="preserve">INSTALACIONES FUNCIONANDO </t>
  </si>
  <si>
    <t>3000/2000</t>
  </si>
  <si>
    <t>SERVICIOS GENERALES</t>
  </si>
  <si>
    <t xml:space="preserve">TALLERES Y LABORATORIOS FUNCIONANDO </t>
  </si>
  <si>
    <t>TRANSFERENCIAS ASIGNACIONES SUBSIDIOS Y OTRAS AYUDAS</t>
  </si>
  <si>
    <t>ALUMNOS</t>
  </si>
  <si>
    <t xml:space="preserve">CENTROS DE COMPUTO EQUIPADOS </t>
  </si>
  <si>
    <t>BIENES MUEBLES INMUEBLES E INTANGIBLES</t>
  </si>
  <si>
    <t>ALUMNOS CAPACITADOS EN MANEJO DE TICS</t>
  </si>
  <si>
    <t>EXPEDIENTES CAPACITACIONES</t>
  </si>
  <si>
    <t>1000/5000</t>
  </si>
  <si>
    <t>DEUDA PUBLICA</t>
  </si>
  <si>
    <t xml:space="preserve">ALUMNOS DESERTADOS </t>
  </si>
  <si>
    <t xml:space="preserve">TUTORIAS IMPARTIDAS </t>
  </si>
  <si>
    <t xml:space="preserve">BECAS IMPLEMENTADAS </t>
  </si>
  <si>
    <t>DIRECCION DE ADMINISTRACION Y FINANZAS</t>
  </si>
  <si>
    <t>COMUNIDAD UNIVERSITARIA Y POBLACIÓN DEL ESTADO DE GUERRERO</t>
  </si>
  <si>
    <t xml:space="preserve">INFORME DE RENDICION DE CUENTAS </t>
  </si>
  <si>
    <t>1000/2000</t>
  </si>
  <si>
    <t xml:space="preserve">SISTEMAS EN LAS AREAS DE LA UTA IMPLEMENTADOS </t>
  </si>
  <si>
    <t>LOS SISTEMAS CUMPLAN TODA LA NORMATIVA APLICABLE</t>
  </si>
  <si>
    <t xml:space="preserve">DIRECCIÓN DE PLANEACION </t>
  </si>
  <si>
    <t>ADMINISTRATIVOS</t>
  </si>
  <si>
    <t>PERSONAL ADMINISTRATIVO CAPACITADO</t>
  </si>
  <si>
    <t>GRUPOS VULNERABLES Y EQUIDAD DE GENERO</t>
  </si>
  <si>
    <t>PORCENTAJE DE TALLERES IMPARTIDOS EN INCLUSION</t>
  </si>
  <si>
    <t>COTIZACIONES GESTIONADAS EN IGUALDAD LABORAL</t>
  </si>
  <si>
    <t>ALUMNOS PARTICIPANTES EN EL TALLER DE "IGUALDAD LABORAL Y NO DISCRIMINACIÓN"</t>
  </si>
  <si>
    <t>LOS PARTICIPANTES CONCIENTIZADOS POR MEDIO DE TALLERES EN EL PROGRAMA DE "IGUALDAD LABORAL Y NO DISCRIMINACIÓN" EN APEGO A LA NORMA NMX-R-025-SCFI 2015"</t>
  </si>
  <si>
    <t xml:space="preserve">PROGRAMAS DE INCLUSION IMPLEMENTADO </t>
  </si>
  <si>
    <t>EQUIDAD DE GENERO</t>
  </si>
  <si>
    <t>EXPEDIENTES ELABORADOS  SOBRE EQUIDAD DE GENERO</t>
  </si>
  <si>
    <t xml:space="preserve">GRUPOS VULNERABLES </t>
  </si>
  <si>
    <t xml:space="preserve">CUESTIONARIOS APLICADOS EN DOCENTES  PARA IDENTIFICAR DISCAPACIDADES  </t>
  </si>
  <si>
    <t>GRUPOS VULNERABLES</t>
  </si>
  <si>
    <t>CUESTIONARIOS APLICADOS  EN ALUMNOS PARA IDENTIFICAR DISCAPACIDADES</t>
  </si>
  <si>
    <t>ALUMNOS DE ORIGEN INDÍGENA</t>
  </si>
  <si>
    <t xml:space="preserve">ENCUESTAS APLICADAS  ALUMNOS ORIGINARIOS INDIGENAS </t>
  </si>
  <si>
    <t>ALUMNOS DE ORIGEN INDIGENA</t>
  </si>
  <si>
    <t>BECAS OTORGADAS A ALUMNOS DE ORIGEN INDIGENA</t>
  </si>
  <si>
    <t>COTIZACIONES GESTIONADAS  EN ISO 9001</t>
  </si>
  <si>
    <t xml:space="preserve">TALLERES IMPARTIDOS  EN NORMA ISO 9001 2008 </t>
  </si>
  <si>
    <t>MANUAL DEL PROCESO REQUERIDO POR LA NORMA</t>
  </si>
  <si>
    <t xml:space="preserve">PROGRAMAS DE FACTIBILDIAD ELABORADOS </t>
  </si>
  <si>
    <t xml:space="preserve">DIAGNOSTICO DE VIGENCIA REALIZADOS </t>
  </si>
  <si>
    <t>EGRESADOS</t>
  </si>
  <si>
    <t xml:space="preserve">PROGRAMA DE TRAYECTORIA DE EGRESADO IMPLEMENTADO </t>
  </si>
  <si>
    <t>EGREADOS</t>
  </si>
  <si>
    <t xml:space="preserve">PROGRAMA  DE EGRESADO IMPLEMENTADO </t>
  </si>
  <si>
    <t xml:space="preserve">PROGRAMA DE DIFUSION IMPLEMENTADO </t>
  </si>
  <si>
    <t xml:space="preserve">NUMERO DE FICHAS SOLICITADAS </t>
  </si>
  <si>
    <t>NÚMERO DE FICHAS SOLICITADAS</t>
  </si>
  <si>
    <t xml:space="preserve">NUMERO DE ALUMNOS CON DESCUENTO </t>
  </si>
  <si>
    <t xml:space="preserve">DOCENTES QUE IMPARTEN TUTORIAS </t>
  </si>
  <si>
    <t>NÚMERO DE ESTUDIANTES BENEFICIADOS POR TUTORIAS</t>
  </si>
  <si>
    <t>ALUMNOS ATENDIDOS EN EL PROGRAMA PSICOPEDAGOGICO</t>
  </si>
  <si>
    <t>CONFERENCIA Y/O TALLERES IMPARTIDOS  EN  TEMAS PSICOPEDAGÓGICOS</t>
  </si>
  <si>
    <t>DIRECCIÓN VINCULACIÓN</t>
  </si>
  <si>
    <t>CONVENIOS FIRMADOS CON DEPENDECIAS</t>
  </si>
  <si>
    <t>PROGRAMA DE SEGUIMIENTO IMPLEMENTADO</t>
  </si>
  <si>
    <t xml:space="preserve">EVALUACION DE ALUMNOS EGRESADOS </t>
  </si>
  <si>
    <t>CONVENIOS FIRMADOS CON UNIVERSIDADES EXTRANJERAS</t>
  </si>
  <si>
    <t>1000/2000/3000</t>
  </si>
  <si>
    <t>ALUMNOS BECADOS EN ALIANZA DEL PACIFICO</t>
  </si>
  <si>
    <t>ALUMNOS BECADOS  EN SUBES Y PROYECTA</t>
  </si>
  <si>
    <t xml:space="preserve">JEFE DEL DEPARTAMENTO DE PRENSA Y DIFUSIÓN </t>
  </si>
  <si>
    <t xml:space="preserve">PRESENTACIONES CULTURALES </t>
  </si>
  <si>
    <t xml:space="preserve">ALUMNOS PARTICIPANTES  EN ACTIVIDADES CULTURALES </t>
  </si>
  <si>
    <t>ALUMNOS PARTICIPANTES  EN ACTIVIDADES DEPORTIVAS</t>
  </si>
  <si>
    <t>DIFUSION DE ACTIVIDADES DEPORTIVAS</t>
  </si>
  <si>
    <t>EVENTOS REALIZADOS DE ACTIVIADES DEPORTIVAS</t>
  </si>
  <si>
    <t>Formato 4. MIR</t>
  </si>
  <si>
    <t>Eje:</t>
  </si>
  <si>
    <t xml:space="preserve">III: Guerrero socialmente comprometido </t>
  </si>
  <si>
    <t>Objetivo:</t>
  </si>
  <si>
    <t xml:space="preserve">Impulsar la educación de la calidad para todos </t>
  </si>
  <si>
    <t>Estrategia:</t>
  </si>
  <si>
    <t>Línea de Acción:</t>
  </si>
  <si>
    <t>Gestionar mayores recursos federales para educación, cultura y desarrollo científico para el territorio. Mejorar la supervisión escolar, reforzando su capacidad para apoyar, retroalimentar y evaluar el trabajo pedagógico de los docentes. Impulsar la capacitación permanente de los docentes para mejorar el modelo educativo., las prácticas pedagógicas y el manejo de las tecnologías de la información y la comunicación. Estimular el desarrollo profesional de los maestros, centrado en la escuela y en el aprendizaje de los alumnos en el marco del Servicio Profesional Docente.</t>
  </si>
  <si>
    <t>Matriz de indicadores para Resultados 2018</t>
  </si>
  <si>
    <t>Indicadores de desempeño</t>
  </si>
  <si>
    <t xml:space="preserve">Tipo de Indicador </t>
  </si>
  <si>
    <t>Frecuencia de medicion</t>
  </si>
  <si>
    <t>Medios de Verificación</t>
  </si>
  <si>
    <t>CONTRIBUIR  EN EL DESARROLLO DE LOS JÓVENES CON LAS CAPACIDADES, COMPETENCIAS Y HABILIDADES  PARA INSERTARLOS EN EL AMBIENTE LABORAR ACORDE A LAS NECESIDADES DEL SECTOR PRODUCTIVO EN EL ESTADO DE GUERRERO</t>
  </si>
  <si>
    <t>PORCENTAJE DE ALUMNOS EGRESADOS</t>
  </si>
  <si>
    <t xml:space="preserve">ESTRATÉGICO </t>
  </si>
  <si>
    <t>ANUAL</t>
  </si>
  <si>
    <t>MEDIOS ELECTRÓNICOS DE INFORMACIÓN</t>
  </si>
  <si>
    <t>LA TOTALIDAD DE ALUMNOS QUE INGRESAN A LA UTA CONCLUYEN SATISFACTORIAMENTE SUS ESTUDIOS</t>
  </si>
  <si>
    <t>Propósito (resultados)</t>
  </si>
  <si>
    <t>DESARROLLO EN LA CALIDAD EDUCATIVA EN LA UNIVERSIDAD TECNOLÓGICA DE ACAPULCO.</t>
  </si>
  <si>
    <t>PORCENTAJE DE ALUMNOS ATENDIDOS</t>
  </si>
  <si>
    <t>SEMESTRAL</t>
  </si>
  <si>
    <t>ESTADÍSTICA ÁREA DE SERVICIOS ESCOLARES</t>
  </si>
  <si>
    <t xml:space="preserve"> ATENDER LA TOTALIDAD DE LA DEMANDA EDUCATIVA</t>
  </si>
  <si>
    <t>Componentes (Servicios y Productos)</t>
  </si>
  <si>
    <r>
      <t>C.1</t>
    </r>
    <r>
      <rPr>
        <sz val="12"/>
        <color rgb="FF0D0D0D"/>
        <rFont val="Calibri"/>
        <family val="2"/>
        <scheme val="minor"/>
      </rPr>
      <t xml:space="preserve"> FORTALECIMIENTO EN LA PROFESIONALIZACIÓN DEL PERSONAL DOCENTE, PLANES Y PROGRAMAS DE ESTUDIOS</t>
    </r>
  </si>
  <si>
    <t xml:space="preserve">PORCENTAJE DE CURSOS Y TALLERES IMPARTIDOS </t>
  </si>
  <si>
    <t xml:space="preserve">GESTIÓN </t>
  </si>
  <si>
    <t xml:space="preserve">SEMESTRAL </t>
  </si>
  <si>
    <t>EXPEDIENTES Y  DIPLOMAS</t>
  </si>
  <si>
    <t>LOS DOCENTES CONCLUYEN SATISFACTORIAMENTE EL CURSO.</t>
  </si>
  <si>
    <r>
      <t>C.2</t>
    </r>
    <r>
      <rPr>
        <sz val="12"/>
        <color rgb="FF0D0D0D"/>
        <rFont val="Calibri"/>
        <family val="2"/>
        <scheme val="minor"/>
      </rPr>
      <t xml:space="preserve"> INFRAESTRUCTURA Y EQUIPAMIENTO DE LA INSTITUCIÓN MODERNIZADOS.</t>
    </r>
  </si>
  <si>
    <t xml:space="preserve">PORCENTAJES DE GESTIONES APROBADAS </t>
  </si>
  <si>
    <t xml:space="preserve">INFORME CUATRIMESTRAL DE ACTIVIDADES DEL ÁREA DE VINCULACIÓN </t>
  </si>
  <si>
    <t xml:space="preserve">GESTIONES REALIZADAS EN TIEMPO Y FORMA DE ACUERDO A LA CONVOCATORIA </t>
  </si>
  <si>
    <r>
      <t xml:space="preserve">C.3 </t>
    </r>
    <r>
      <rPr>
        <sz val="12"/>
        <color rgb="FF0D0D0D"/>
        <rFont val="Calibri"/>
        <family val="2"/>
        <scheme val="minor"/>
      </rPr>
      <t xml:space="preserve"> SE PROMOVIÓ LA INCORPORACIÓN DE NUEVAS TECNOLOGÍAS DE LA INFORMACIÓN EN EL PROCESO DE ENSEÑANZA-APRENDIZAJE</t>
    </r>
  </si>
  <si>
    <t xml:space="preserve">PORCENTAJE EN INCORPORACIÓN TECNOLÓGICA </t>
  </si>
  <si>
    <t>CONVENIOS</t>
  </si>
  <si>
    <t>SE INCORPORAN LAS TECNOLOGÍAS DE LA INFORMACIÓN EN PROCESOS DE ENSEÑANZA.</t>
  </si>
  <si>
    <r>
      <t xml:space="preserve">C.4 </t>
    </r>
    <r>
      <rPr>
        <sz val="12"/>
        <color rgb="FF0D0D0D"/>
        <rFont val="Calibri"/>
        <family val="2"/>
        <scheme val="minor"/>
      </rPr>
      <t>SE DISMINUYÓ LA DESERCIÓN ESCOLAR Y SE FOMENTA LA CONCLUSIÓN DE ESTUDIOS</t>
    </r>
  </si>
  <si>
    <t xml:space="preserve">PORCENTAJE DE ALUMNOS GRADUADOS </t>
  </si>
  <si>
    <t xml:space="preserve">CERTIFICADOS </t>
  </si>
  <si>
    <t>LOS TUTORES REALIZAN LA ATENCIÓN ADECUADA AL ALUMNO</t>
  </si>
  <si>
    <r>
      <t>C.5</t>
    </r>
    <r>
      <rPr>
        <sz val="12"/>
        <color rgb="FF0D0D0D"/>
        <rFont val="Calibri"/>
        <family val="2"/>
        <scheme val="minor"/>
      </rPr>
      <t xml:space="preserve"> GESTIONES ADMINISTRATIVAS E INSTITUCIONALES REALIZADAS</t>
    </r>
  </si>
  <si>
    <t xml:space="preserve">PORCENTAJE DE GESTIONES APROBADAS </t>
  </si>
  <si>
    <t>REPORTE DE LA UNIDAD ACADÉMICA</t>
  </si>
  <si>
    <t xml:space="preserve"> LOS RECURSOS QUE RECIBEN LA UNIVERSIDAD SON ACORDES A LOS CONVENIOS ESTABLECIDOS.</t>
  </si>
  <si>
    <r>
      <t>C.6</t>
    </r>
    <r>
      <rPr>
        <sz val="12"/>
        <color rgb="FF0D0D0D"/>
        <rFont val="Calibri"/>
        <family val="2"/>
        <scheme val="minor"/>
      </rPr>
      <t xml:space="preserve"> IGUALDAD DE OPORTUNIDADES Y NO DISCRIMINACIÓN CONTRA LAS MUJERES</t>
    </r>
  </si>
  <si>
    <t>PORCENTAJE DE ESTUDIANTES MUJERES ATENDIDAS EN LA INSTITUCIÓN</t>
  </si>
  <si>
    <t>MATRÍCULA ALCANZADA</t>
  </si>
  <si>
    <t>LAS MUJERES CUENTAN CON EL APOYO PARA CONTINUAR CON SUS ESTUDIOS</t>
  </si>
  <si>
    <r>
      <t>C.7</t>
    </r>
    <r>
      <rPr>
        <sz val="12"/>
        <color rgb="FF0D0D0D"/>
        <rFont val="Calibri"/>
        <family val="2"/>
        <scheme val="minor"/>
      </rPr>
      <t xml:space="preserve"> INCLUSIÓN EDUCATIVA Y ATENCIÓN A PERSONAS CON DISCAPACIDAD Y APTITUDES SOBRESALIENTES</t>
    </r>
  </si>
  <si>
    <t>PORCENTAJE DE  PERSONAS CON DISCAPACIDAD ATENDIDAS</t>
  </si>
  <si>
    <t xml:space="preserve">EXPEDIENTES </t>
  </si>
  <si>
    <t>LAS INSTITUCIONES IMPULSAN LA INCLUSIÓN EDUCATIVA EN PERSONAS CON DISCAPACIDADES.</t>
  </si>
  <si>
    <r>
      <t>C.8.</t>
    </r>
    <r>
      <rPr>
        <sz val="12"/>
        <color rgb="FF0D0D0D"/>
        <rFont val="Calibri"/>
        <family val="2"/>
        <scheme val="minor"/>
      </rPr>
      <t xml:space="preserve"> SE PROMOVIÓ LA ELIMINACIÓN DE BARRERAS QUE LIMITAN AL ACCESO Y LA PERMANENCIA EN LA EDUCACIÓN DE GRUPOS VULNERABLES.</t>
    </r>
  </si>
  <si>
    <t>PORCENTAJE DE ALUMNOS DE ORIGEN INDÍGENA ATENDIDOS EN LA INSTITUCIÓN</t>
  </si>
  <si>
    <t>LOS JÓVENES DE ORIGEN INDÍGENA SOLICITAN ESTUDIAR EN LA UTA.</t>
  </si>
  <si>
    <r>
      <t>C.9</t>
    </r>
    <r>
      <rPr>
        <sz val="12"/>
        <color rgb="FF0D0D0D"/>
        <rFont val="Calibri"/>
        <family val="2"/>
        <scheme val="minor"/>
      </rPr>
      <t xml:space="preserve"> SE ASEGURÓ  LA CALIDAD DE LOS PROGRAMAS EDUCATIVOS </t>
    </r>
  </si>
  <si>
    <t>PORCENTAJE DE CERTIFICACIONES OBTENIDAS EN EL AÑO</t>
  </si>
  <si>
    <t>CERTIFICACIONES</t>
  </si>
  <si>
    <t>SE OBTIENEN LAS CERTIFICACIONES</t>
  </si>
  <si>
    <r>
      <t>C.10</t>
    </r>
    <r>
      <rPr>
        <sz val="12"/>
        <color rgb="FF0D0D0D"/>
        <rFont val="Calibri"/>
        <family val="2"/>
        <scheme val="minor"/>
      </rPr>
      <t xml:space="preserve"> SE FORTALECIÓ LA PERTINENCIA DE LA EDUCACIÓN SUPERIOR PARA RESPONDER A LOS REQUERIMIENTOS DEL PAÍS.</t>
    </r>
  </si>
  <si>
    <t xml:space="preserve"> PORCENTAJE DE ESTUDIOS DE TRAYECTORIA Y DE EGRESADOS</t>
  </si>
  <si>
    <t>ESTUDIOS DE TRAYECTORIA Y EGRESADOS</t>
  </si>
  <si>
    <t>LA INFORMACIÓN CONTENIDA EN LOS ESTUDIOS DE TRAYECTORIA Y DE EGRESADOS ES VERAS Y EFICIENTE</t>
  </si>
  <si>
    <r>
      <t>C. 11</t>
    </r>
    <r>
      <rPr>
        <sz val="12"/>
        <color rgb="FF0D0D0D"/>
        <rFont val="Calibri"/>
        <family val="2"/>
        <scheme val="minor"/>
      </rPr>
      <t xml:space="preserve"> SE  AUMENTÓ CON EFICIENCIA  LA COBERTURA EN DISTINTOS CONTEXTOS</t>
    </r>
  </si>
  <si>
    <t>NÚMERO DE ESTUDIANTES INSCRITOS EN TSU E ING/LIC</t>
  </si>
  <si>
    <t>MATRICULA ALCANZADA</t>
  </si>
  <si>
    <t>EL CONTENIDO DE LOS PLANES DE ESTUDIOS SON ACORDE A LAS NECESIDAD DEL CAMPO LABORAL.</t>
  </si>
  <si>
    <r>
      <t xml:space="preserve">C.12. </t>
    </r>
    <r>
      <rPr>
        <sz val="12"/>
        <color rgb="FF0D0D0D"/>
        <rFont val="Calibri"/>
        <family val="2"/>
        <scheme val="minor"/>
      </rPr>
      <t>SE PREVINO Y DISMINUYO</t>
    </r>
    <r>
      <rPr>
        <b/>
        <sz val="12"/>
        <color rgb="FF0D0D0D"/>
        <rFont val="Calibri"/>
        <family val="2"/>
        <scheme val="minor"/>
      </rPr>
      <t xml:space="preserve"> </t>
    </r>
    <r>
      <rPr>
        <sz val="12"/>
        <color rgb="FF0D0D0D"/>
        <rFont val="Calibri"/>
        <family val="2"/>
        <scheme val="minor"/>
      </rPr>
      <t xml:space="preserve"> EL ABANDONO ESCOLAR EN LA EDUCACIÓN SUPERIOR</t>
    </r>
  </si>
  <si>
    <t xml:space="preserve"> PORCENTAJE DE ALUMNOS QUE CONCLUYEN LOS PLANES Y PROGRAMAS DE ESTUDIOS AL 100%</t>
  </si>
  <si>
    <t>CERTIFICADOS DE ESTUDIOS</t>
  </si>
  <si>
    <t>LOS JÓVENES SE INSCRIBEN EN LA UTA PARA ESTUDIAR.</t>
  </si>
  <si>
    <r>
      <t>C.13.</t>
    </r>
    <r>
      <rPr>
        <sz val="12"/>
        <color rgb="FF0D0D0D"/>
        <rFont val="Calibri"/>
        <family val="2"/>
        <scheme val="minor"/>
      </rPr>
      <t xml:space="preserve"> SE DEMOCRATIZO LA PRODUCTIVIDAD: VINCULACIÓN, EMPLEABILIDAD, EMPRENDURÍSMO Y SISTEMA NACIONAL DE COMPETENCIAS LABORALES.</t>
    </r>
  </si>
  <si>
    <t>NÚMERO DE CONVENIOS FIRMADOS CON EL SECTOR PRODUCTIVO</t>
  </si>
  <si>
    <t>SE FIRMAN CONVENIOS</t>
  </si>
  <si>
    <r>
      <t xml:space="preserve">C.14. </t>
    </r>
    <r>
      <rPr>
        <sz val="12"/>
        <color rgb="FF0D0D0D"/>
        <rFont val="Calibri"/>
        <family val="2"/>
        <scheme val="minor"/>
      </rPr>
      <t>SE CUENTA CON NUEVOS MODELOS DE COOPERACIÓN PARA LA INTERNACIONALIZACIÓN DE LA EDUCACIÓN SUPERIOR.</t>
    </r>
  </si>
  <si>
    <t>NÚMERO DE ESTUDIANTES DE INTERCAMBIO MOVILIDAD EN INSTITUCIONES EXTRANJERAS</t>
  </si>
  <si>
    <t>EXPEDIENTES DE ALUMNOS CON MOVILIDAD EN INSTITUCIONES EXTRANJERAS</t>
  </si>
  <si>
    <t>LOS ESTUDIANTES ADQUIEREN LOS CONOCIMIENTOS Y HABILIDADES PARA IR DE INTERCAMBIO AL EXTRANJERO</t>
  </si>
  <si>
    <r>
      <t>C.15</t>
    </r>
    <r>
      <rPr>
        <sz val="12"/>
        <color rgb="FF0D0D0D"/>
        <rFont val="Calibri"/>
        <family val="2"/>
        <scheme val="minor"/>
      </rPr>
      <t xml:space="preserve"> SE PROMOVIERON Y DIFUNDIERON LAS  ARTES Y LA CULTURA COMO RECURSOS FORMATIVOS</t>
    </r>
  </si>
  <si>
    <t>NÚMERO DE PRESENTACIONES ANUALES DE DANZA, MÚSICA, TEATRO, FESTIVALES, ENTRE OTROS</t>
  </si>
  <si>
    <t>BITÁCORAS DE EVENTOS LLEVADOS A CABO Y FOTOGRAFÍAS</t>
  </si>
  <si>
    <t>LOS ESTUDIANTES PARTICIPAN EN ACTIVIDADES DE ARTE Y CULTURA.</t>
  </si>
  <si>
    <r>
      <t>C.16</t>
    </r>
    <r>
      <rPr>
        <sz val="12"/>
        <color rgb="FF0D0D0D"/>
        <rFont val="Calibri"/>
        <family val="2"/>
        <scheme val="minor"/>
      </rPr>
      <t xml:space="preserve"> SE FORTALECIÓ LA PRÁCTICA DE ACTIVIDADES FÍSICAS Y DEPORTIVAS</t>
    </r>
  </si>
  <si>
    <t>NÚMERO DE TORNEOS DEPORTIVOS INTERNOS Y EXTERNOS EN LOS QUE PARTICIPARA LA INSTITUCIÓN</t>
  </si>
  <si>
    <t>BITÁCORAS DE TORNEOS LLEVADOS A CABO Y DE FOTOGRAFÍAS</t>
  </si>
  <si>
    <t>LOS ESTUDIANTES PARTICIPAN EN EVENTOS DEPORTIVOS</t>
  </si>
  <si>
    <t>Actividades (Procesos)</t>
  </si>
  <si>
    <t>TRIMESTRALES</t>
  </si>
  <si>
    <t>EXPEDIENTE DE CAPACITACIÓN</t>
  </si>
  <si>
    <t>PORCENTAJE DE CAPACITACIONES EN INNOVACIÓN E INVESTIGACIÓN</t>
  </si>
  <si>
    <t xml:space="preserve">PORCENTAJE DE CENTROS DE CÓMPUTO EQUIPADOS </t>
  </si>
  <si>
    <t>EXPEDIENTES DE CAPACITACIONES</t>
  </si>
  <si>
    <t xml:space="preserve">PORCENTAJE EN DESERCIÓN ESCOLAR </t>
  </si>
  <si>
    <t xml:space="preserve">PORCENTAJE DE TUTORÍAS IMPARTIDAS </t>
  </si>
  <si>
    <t xml:space="preserve">C.5. 1 SE REALIZARÁ LA EFICIENTE RENDICIÓN DE CUENTAS </t>
  </si>
  <si>
    <t>PORCENTAJE  DE INFORME DE RENDICIÓN DE CUENTAS</t>
  </si>
  <si>
    <t>C.5.2 SE REALIZARÁN LA ADMINISTRACIÓN EFICIENTE DE LOS RECURSOS HUMANOS, FINANCIEROS, MATERIALES Y TECNOLÓGICOS PARA EL CUMPLIMIENTO DE LAS METAS CON UN SISTEMA EN LAS ÁREAS DE LA UNIVERSIDAD.</t>
  </si>
  <si>
    <t xml:space="preserve">PORCENTAJE DE EJECUCIÓN DE SISTEMAS EN EL ÁREA </t>
  </si>
  <si>
    <t xml:space="preserve">ESTADOS FINANCIEROS </t>
  </si>
  <si>
    <t xml:space="preserve">C.5.3 SE CAPACITARÁ AL PERSONAL ADMINISTRATIVO Y DIRECTIVO </t>
  </si>
  <si>
    <t>C.6.1  SE APLICARÁN TALLERES DE CONCIENTIZACIÓN ENFOCADO A ALUMNOS Y PERSONAL PARA LA EJECUCIÓN DEL PROGRAMA INSTITUCIONAL DE INCLUSIÓN ATENDIENDO EQUIDAD DE GÉNERO Y LA NO VIOLENCIA GRUPOS VULNERABLES</t>
  </si>
  <si>
    <t xml:space="preserve">PORCENTAJE DE TALLERES IMPARTIDOS EN INCLUSIÓN </t>
  </si>
  <si>
    <t>C.6.2 SE GESTIONARÁ LA  CASA DE CERTIFICADORA PARA IMPLEMENTACIÓN DEL PROGRAMA INSTITUCIONAL DE "IGUALDAD LABORAL Y NO DISCRIMINACIÓN" EN APEGO A LA NORMA NMX-R-025-SCFI2015" ATENDIENDO TEMAS DE EQUIDAD DE GÉNERO Y LA NO VIOLENCIA HACIA GRUPOS VULNERABLES</t>
  </si>
  <si>
    <t>PORCENTAJE DE PARTICIPANTES EN EL TALLER DE "IGUALDAD LABORAL Y NO DISCRIMINACIÓN"</t>
  </si>
  <si>
    <t>C.6.4 SE IMPLEMENTARÁ EL PROGRAMA INSTITUCIONAL DE INCLUSIÓN "IGUALDAD LABORAL Y NO DISCRIMINACIÓN" EN APEGO A LA NORMA NMX-R-025-SCFI-2015 ATENDIENDO TEMAS EQUIDAD DE GÉNERO Y LA NO VIOLENCIA HACIA GRUPOS VULNERABLES</t>
  </si>
  <si>
    <t>C.6.5 SE REALIZARÁ EL EXPEDIENTE DE CADA PERSONA ATENDIDA POR EL PROGRAMA IMPLEMENTADO SOBRE EQUIDAD DE GÉNERO</t>
  </si>
  <si>
    <t>C.7.1 SE REALIZARÁ LA INCLUSIÓN EDUCATIVA Y ATENCIÓN A PERSONAS CON DISCAPACIDAD Y APTITUDES SOBRESALIENTES</t>
  </si>
  <si>
    <t>C.7.2 SE REALIZARÁ UN CUESTIONARIO SITUACIONAL DE LOS ALUMNOS   CON DISCAPACIDADES PARA IDENTIFICAR EL NÚMERO ACTUAL DE ALUMNOS CON EL OBJETIVO DE PODER GENERAR UNA ESTRATEGIA DE MEJORÍA.</t>
  </si>
  <si>
    <t>C.8.1 SE REALIZARÁ UNA ENCUESTA SITUACIONAL DEL NÚMERO DE ALUMNOS DE ORIGEN INDÍGENA DESCRIBIENDO LENGUA HABLANTE, REGIÓN DE ORIGEN, ASÍ COMO CARACTERÍSTICAS DE IMPORTANCIA PARA DETERMINAR INDICADORES REALES.</t>
  </si>
  <si>
    <t>PORCENTAJE DE BECAS OTORGADAS A ALUMNOS DE ORIGEN INDÍGENA</t>
  </si>
  <si>
    <t>C.9.1 SE GESTIONARÁ LA COTIZACIÓN CON PROVEEDORES PARA VERIFICAR EL PRECIO, TIEMPO Y CONSULTORES IDÓNEOS PARA EL PROCESO DE CERTIFICACIÓN, ELIGIENDO EL INDISPENSABLE PARA REALIZAR EL PROCESO</t>
  </si>
  <si>
    <t>C.9.2 SE IMPLEMENTARÁN LOS TALLERES PARA SENSIBILIZAR Y CONCIENTIZAR   AL PERSONAL SOBRE LA NORMA ISO 9001 2008 MOSTRANDO SENTIDO DE COOPERACIÓN Y PARTICIPACIÓN CON LA NORMA A IMPLEMENTAR.</t>
  </si>
  <si>
    <t>C.9.3 SE IMPLEMENTARÁ LA CERTIFICACIÓN ISO 9001-2008 DESDE LA REVISIÓN DE LOS PROCESOS PARA LA GENERACIÓN DE LOS MANUALES DE PROCEDIMIENTOS CON EL OBJETIVO DE ESTANDARIZAR LOS PROCESOS.</t>
  </si>
  <si>
    <t>C.10.1 SE IMPLEMENTARÁ EL PROGRAMA DE TRABAJO PARA PLANEAR LAS ACTIVIDADES DETERMINANDO RESPONSABLES Y LA ESTRUCTURA DE LA INFORMACIÓN NECESARIA CON LA FINALIDAD DE INTEGRAR LOS ESTUDIOS DE FACTIBILIDAD.</t>
  </si>
  <si>
    <t>C.10.2 SE REALIZARÁ EL DIAGNÓSTICO PARA VERIFICAR LA VIGENCIA DE LOS PROGRAMAS EDUCATIVOS DE LAS CARRERAS OFERTADAS</t>
  </si>
  <si>
    <t>PORCENTAJE DE DIAGNÓSTICO DE VIGENCIA DE LOS PE</t>
  </si>
  <si>
    <t xml:space="preserve">DIAGNÓSTICO DE LA VIGENCIA DE LOS PROGRAMAS EDUCATIVOS </t>
  </si>
  <si>
    <t>C 10.3. SE REALIZARÁ EL ESTUDIO DE TRAYECTORIA DE LOS EGRESADOS A LAS DISTINTAS CARRERAS QUE SE OFERTAN</t>
  </si>
  <si>
    <t>C.10.4 SE REALIZARÁ EL ESTUDIO DE EGRESADOS DE FORMA ANUAL DE LAS DISTINTAS CARRERAS QUE SE OFERTAN</t>
  </si>
  <si>
    <t>C.11.1 SE REALIZARÁ EL PROGRAMA DE DIFUSIÓN DE CARRERAS EN EL NIVEL MEDIO SUPERIOR EN LA REGIÓN, DONDE SE PLANEA ACTIVIDADES, RECURSOS ECONÓMICOS Y HUMANOS PARA LOGRAR DIFUNDIR LA OFERTA EDUCATIVA.</t>
  </si>
  <si>
    <t>C.11.2 SE IMPLEMENTARÁ EL PROGRAMA DE DIFUSIÓN EN LOS SECTORES ESCOLARES DE EDUCACIÓN MEDIA SUPERIOR, PARTIENDO DE INFORMACIÓN PARA DIFUNDIR LA OFERTA EDUCATIVA</t>
  </si>
  <si>
    <t>PORCENTAJE DE ALUMNOS CON DIFUSIÓN EDUCATIVA</t>
  </si>
  <si>
    <t xml:space="preserve">PROGRAMA DE DIFUSIÓN EN SECTORES ESCOLARES IMPLEMENTADO </t>
  </si>
  <si>
    <t>C 11.3 SE REALIZARÁ  LA INSCRIPCIÓN APLICANDO DESCUENTOS ECONÓMICOS  EN LA INSCRIPCIÓN PARA NUEVOS ALUMNOS</t>
  </si>
  <si>
    <t>C.12.1 SE IMPLEMENTARÁ EL PROGRAMA DE TUTORÍAS ANUAL DE ACUERDO A LOS PLANES DE ESTUDIO CUATRIMESTRALES, ASIGNANDO LAS RESPONSABILIDAD A LOS DOCENTES DE TIEMPO COMPLETO</t>
  </si>
  <si>
    <t>PORCENTAJE DE DOCENTES QUE IMPARTEN TUTORÍAS</t>
  </si>
  <si>
    <t>PORCENTAJE  DE ESTUDIANTES BENEFICIADOS CON TUTORÍAS</t>
  </si>
  <si>
    <t>C.12.3 SE IMPLEMENTARÁ EL PROGRAMA DE ATENCIÓN PSICOPEDAGÓGICA ENFOCADA A LA ATENCIÓN ESTUDIANTIL</t>
  </si>
  <si>
    <t>PORCENTAJE DE ALUMNOS ATENDIDOS POR EL PROGRAMA PSICOPEDAGÓGICO</t>
  </si>
  <si>
    <t>Actividades (En procesos)</t>
  </si>
  <si>
    <t>C.13.1 SE REALIZARÁ LA FIRMA DE CONVENIOS CON DEPENDENCIAS GUBERNAMENTALES, SECTOR EMPRESARIAL Y ORGANISMOS REGIONALES Y NACIONALES A BENEFICIO DE LOS ESTUDIANTES</t>
  </si>
  <si>
    <t>PORCENTAJE DE CONVENIOS FIRMADOS CON DEPENDENCIAS</t>
  </si>
  <si>
    <t>C.13.2  SE REALIZARÁ EL PROGRAMA ANUAL DE SEGUIMIENTO DE EGRESADOS DE LA CARRERA TSU PARA SU INSERCIÓN EN LA LICENCIATURA</t>
  </si>
  <si>
    <t>C.13.3 SE REALIZARÁ EL SEGUIMIENTO SITUACIONAL DEL EGRESADO  PARA MEJORAR SU CALIDAD EDUCATIVA Y LABORAL</t>
  </si>
  <si>
    <t>PORCENTAJE DE EVALUACIÓN DE ALUMNOS EGRESADOS</t>
  </si>
  <si>
    <t>C. 14.1 SE REALIZARÁ LA GESTIÓN CON UNA UNIVERSIDAD EXTRANJERA POR MEDIO DE LA ALIANZA DEL PACIFICO, FIRMANDO UN CONVENIO DONDE POSTERIORMENTE SE ENVIARÁ LA SOLICITUD EN LA UNIVERSIDAD REQUIRIENDO LA AUTORIZACIÓN PARA ACEPTAR AL ESTUDIANTE EN EL PROCESO DE MOVILIDAD INTERNACIONAL</t>
  </si>
  <si>
    <t>C.14.3 SE REALIZARÁ EL PROCESO POR MEDIO DE LA PLATAFORMA SUBES (PROYECTA, DONDE SE OBTIENE EL PADRÓN DE BECAS QUE SE PUEDE PARTICIPAR, LOGRANDO UNA SOLICITUD DE BECAS A ESTADOS UNIDOS O EN SU CASO FRANCIA, DONDE LA PROPUESTA DEBE SER ACEPTADA PARA HACER LOS TRÁMITES CORRESPONDIENTES</t>
  </si>
  <si>
    <t>Actividades (En proceso )</t>
  </si>
  <si>
    <t>C.16.2 SE REALIZARÁN ACTIVIDADES DE PROMOCIÓN Y DIFUSIÓN A LA COMUNIDAD ESTUDIANTIL DE LAS ACTIVIDADES DEPORTIVAS A REALIZARSE.</t>
  </si>
  <si>
    <t>PORCENTAJE EN LA DIFUSIÓN DE ACTIVIDADES DEPORTIVAS</t>
  </si>
  <si>
    <t>PORCENTAJE DE EVENTOS REALIZADOS DE ACTIVIDADES DEPORTIVAS</t>
  </si>
  <si>
    <r>
      <t xml:space="preserve">1. Este formato deberá ser llenado por todos los Entes que reciban </t>
    </r>
    <r>
      <rPr>
        <b/>
        <sz val="11"/>
        <color theme="1"/>
        <rFont val="Calibri"/>
        <family val="2"/>
        <scheme val="minor"/>
      </rPr>
      <t>recursos públicos</t>
    </r>
    <r>
      <rPr>
        <sz val="11"/>
        <color theme="1"/>
        <rFont val="Calibri"/>
        <family val="2"/>
        <scheme val="minor"/>
      </rPr>
      <t>.</t>
    </r>
  </si>
  <si>
    <t>Filas:</t>
  </si>
  <si>
    <r>
      <rPr>
        <b/>
        <sz val="11"/>
        <color theme="1"/>
        <rFont val="Calibri"/>
        <family val="2"/>
        <scheme val="minor"/>
      </rPr>
      <t>Fin.</t>
    </r>
    <r>
      <rPr>
        <sz val="11"/>
        <color theme="1"/>
        <rFont val="Calibri"/>
        <family val="2"/>
        <scheme val="minor"/>
      </rPr>
      <t xml:space="preserve"> Indica la forma en que el programa contribuye al logro de un objetivo estratégico de orden superior con el que está alineado (Objetivo de la Dependencia, del Sector, etc.).</t>
    </r>
  </si>
  <si>
    <r>
      <rPr>
        <b/>
        <sz val="11"/>
        <color theme="1"/>
        <rFont val="Calibri"/>
        <family val="2"/>
        <scheme val="minor"/>
      </rPr>
      <t>Propósito:</t>
    </r>
    <r>
      <rPr>
        <sz val="11"/>
        <color theme="1"/>
        <rFont val="Calibri"/>
        <family val="2"/>
        <scheme val="minor"/>
      </rPr>
      <t xml:space="preserve"> Es el objetivo del programa, la razón de ser del mismo. Indica el efecto directo que el programa se propone alcanzar sobre la población o área de enfoque.</t>
    </r>
  </si>
  <si>
    <r>
      <rPr>
        <b/>
        <sz val="11"/>
        <color theme="1"/>
        <rFont val="Calibri"/>
        <family val="2"/>
        <scheme val="minor"/>
      </rPr>
      <t>Componentes</t>
    </r>
    <r>
      <rPr>
        <sz val="11"/>
        <color theme="1"/>
        <rFont val="Calibri"/>
        <family val="2"/>
        <scheme val="minor"/>
      </rPr>
      <t>: Son los productos o servicios que deben ser entregados durante la ejecución del programa, para el logro de su propósito.</t>
    </r>
  </si>
  <si>
    <r>
      <rPr>
        <b/>
        <sz val="11"/>
        <color theme="1"/>
        <rFont val="Calibri"/>
        <family val="2"/>
        <scheme val="minor"/>
      </rPr>
      <t>Actividades:</t>
    </r>
    <r>
      <rPr>
        <sz val="11"/>
        <color theme="1"/>
        <rFont val="Calibri"/>
        <family val="2"/>
        <scheme val="minor"/>
      </rPr>
      <t xml:space="preserve"> Son las principales acciones y recursos asignados para producir cada uno de los componentes.</t>
    </r>
  </si>
  <si>
    <t>Columnas:</t>
  </si>
  <si>
    <r>
      <rPr>
        <b/>
        <sz val="11"/>
        <color theme="1"/>
        <rFont val="Calibri"/>
        <family val="2"/>
        <scheme val="minor"/>
      </rPr>
      <t>Resumen narrativo:</t>
    </r>
    <r>
      <rPr>
        <sz val="11"/>
        <color theme="1"/>
        <rFont val="Calibri"/>
        <family val="2"/>
        <scheme val="minor"/>
      </rPr>
      <t xml:space="preserve"> En la primera columna se registran los objetivos por cada nivel de la Matriz. El Resumen narrativo u objetivos pueden ser usados de manera indistinta.</t>
    </r>
  </si>
  <si>
    <r>
      <rPr>
        <b/>
        <sz val="11"/>
        <color theme="1"/>
        <rFont val="Calibri"/>
        <family val="2"/>
        <scheme val="minor"/>
      </rPr>
      <t xml:space="preserve">Indicadores: </t>
    </r>
    <r>
      <rPr>
        <sz val="11"/>
        <color theme="1"/>
        <rFont val="Calibri"/>
        <family val="2"/>
        <scheme val="minor"/>
      </rPr>
      <t>Se registran los indicadores, que son un instrumento para medir el logro de los objetivos de los programas y un referente para el seguimiento de los avances y para la evaluación de los resultados alcanzados.</t>
    </r>
  </si>
  <si>
    <r>
      <rPr>
        <b/>
        <sz val="11"/>
        <color theme="1"/>
        <rFont val="Calibri"/>
        <family val="2"/>
        <scheme val="minor"/>
      </rPr>
      <t>Medios de Verificación:</t>
    </r>
    <r>
      <rPr>
        <sz val="11"/>
        <color theme="1"/>
        <rFont val="Calibri"/>
        <family val="2"/>
        <scheme val="minor"/>
      </rPr>
      <t xml:space="preserve"> Se registran las fuentes de información para el cálculo de los indicadores. Dan confianza sobre la calidad y veracidad de la información reportada.</t>
    </r>
  </si>
  <si>
    <r>
      <rPr>
        <b/>
        <sz val="11"/>
        <color theme="1"/>
        <rFont val="Calibri"/>
        <family val="2"/>
        <scheme val="minor"/>
      </rPr>
      <t>Supuestos:</t>
    </r>
    <r>
      <rPr>
        <sz val="11"/>
        <color theme="1"/>
        <rFont val="Calibri"/>
        <family val="2"/>
        <scheme val="minor"/>
      </rPr>
      <t xml:space="preserve"> Se registran los supuestos, que son los factores externos, cuya ocurrencia es importante corroborar para el logro de los objetivos del programa y, en caso de no cumplirse, implican riesgos y contingencias que deben solventarse.</t>
    </r>
  </si>
  <si>
    <t>UNIVERSIDAD TECNOLÓGICA DE ACAPULCO</t>
  </si>
  <si>
    <t xml:space="preserve">RESULTADO DE INDICADORES </t>
  </si>
  <si>
    <t xml:space="preserve">COMPONENTE </t>
  </si>
  <si>
    <t xml:space="preserve">ACTIVIDAD </t>
  </si>
  <si>
    <t>FRECUENCIA DE MEDICIÓN</t>
  </si>
  <si>
    <t xml:space="preserve">NOMBRE DEL INDICADOR </t>
  </si>
  <si>
    <t>MÉTODO DE CALCULO</t>
  </si>
  <si>
    <t>METAS PROGRAMADAS ANUALES</t>
  </si>
  <si>
    <t>Avance</t>
  </si>
  <si>
    <t>Resultado de metas anual</t>
  </si>
  <si>
    <t>Porcentaje de cumplimiento anual</t>
  </si>
  <si>
    <t>Semaforización</t>
  </si>
  <si>
    <t>I.P</t>
  </si>
  <si>
    <t>IA</t>
  </si>
  <si>
    <t>%</t>
  </si>
  <si>
    <t>% Final</t>
  </si>
  <si>
    <t>100-85</t>
  </si>
  <si>
    <t>84-50</t>
  </si>
  <si>
    <t>49-0</t>
  </si>
  <si>
    <t xml:space="preserve">TRIMESTAL </t>
  </si>
  <si>
    <t>C.2 INFRAESTRUCTURA Y EQUIPAMIENTO DE LA INSTITUCIÓN MODERNIZADOS.</t>
  </si>
  <si>
    <t>C.3  SE PROMOVIÓ LA INCORPORACIÓN DE NUEVAS TECNOLOGÍAS DE LA INFORMACIÓN EN EL PROCESO DE ENSEÑANZA-APRENDIZAJE</t>
  </si>
  <si>
    <t>C.4 SE DISMINUYÓ LA DESERCIÓN ESCOLAR Y SE FOMENTA LA CONCLUSIÓN DE ESTUDIOS</t>
  </si>
  <si>
    <t>C.5 GESTIONES ADMINISTRATIVAS E INSTITUCIONALES REALIZADAS</t>
  </si>
  <si>
    <t>C.6 IGUALDAD DE OPORTUNIDADES Y NO DISCRIMINACIÓN CONTRA LAS MUJERES</t>
  </si>
  <si>
    <t>C.7 INCLUSIÓN EDUCATIVA Y ATENCIÓN A PERSONAS CON DISCAPACIDAD Y APTITUDES SOBRESALIENTES</t>
  </si>
  <si>
    <t>C.8. SE PROMOVIÓ LA ELIMINACIÓN DE BARRERAS QUE LIMITAN AL ACCESO Y LA PERMANENCIA EN LA EDUCACIÓN DE GRUPOS VULNERABLES.</t>
  </si>
  <si>
    <t xml:space="preserve">C.9 SE ASEGURÓ  LA CALIDAD DE LOS PROGRAMAS EDUCATIVOS </t>
  </si>
  <si>
    <t>C.10 SE FORTALECIÓ LA PERTINENCIA DE LA EDUCACIÓN SUPERIOR PARA RESPONDER A LOS REQUERIMIENTOS DEL PAÍS.</t>
  </si>
  <si>
    <t>C. 11 SE  AUMENTÓ CON EFICIENCIA  LA COBERTURA EN DISTINTOS CONTEXTOS</t>
  </si>
  <si>
    <t>C.12. SE PREVINO Y DISMINUYO  EL ABANDONO ESCOLAR EN LA EDUCACIÓN SUPERIOR</t>
  </si>
  <si>
    <t>C.13. SE DEMOCRATIZO LA PRODUCTIVIDAD: VINCULACIÓN, EMPLEABILIDAD, EMPRENDURÍSMO Y SISTEMA NACIONAL DE COMPETENCIAS LABORALES.</t>
  </si>
  <si>
    <t>C.14. SE CUENTA CON NUEVOS MODELOS DE COOPERACIÓN PARA LA INTERNACIONALIZACIÓN DE LA EDUCACIÓN SUPERIOR.</t>
  </si>
  <si>
    <t>C.15 SE PROMOVIERON Y DIFUNDIERON LAS  ARTES Y LA CULTURA COMO RECURSOS FORMATIVOS</t>
  </si>
  <si>
    <t>C.16 SE FORTALECIÓ LA PRÁCTICA DE ACTIVIDADES FÍSICAS Y DEPORTIVAS</t>
  </si>
  <si>
    <r>
      <t xml:space="preserve">Eje: </t>
    </r>
    <r>
      <rPr>
        <sz val="11"/>
        <rFont val="Verdana"/>
        <family val="2"/>
      </rPr>
      <t>III Guerrero Socialmente Comprometido</t>
    </r>
  </si>
  <si>
    <r>
      <t xml:space="preserve">Objetivo: </t>
    </r>
    <r>
      <rPr>
        <sz val="11"/>
        <rFont val="Verdana"/>
        <family val="2"/>
      </rPr>
      <t>3.8 Impulsar la Educación de Calidad para Todos.</t>
    </r>
  </si>
  <si>
    <r>
      <t xml:space="preserve">Estrategia: </t>
    </r>
    <r>
      <rPr>
        <sz val="11"/>
        <rFont val="Verdana"/>
        <family val="2"/>
      </rPr>
      <t xml:space="preserve">3.8.1. Fortalecer el sistema de profesionalización que promueva la formación, la selección y la actualización del personal docente y de apoyo técnico-pedagógico.   3.8.2 Modernizar la Infraestructura y el Equipamiento de centros de Estudio. </t>
    </r>
  </si>
  <si>
    <r>
      <rPr>
        <b/>
        <sz val="11"/>
        <rFont val="Verdana"/>
        <family val="2"/>
      </rPr>
      <t xml:space="preserve">Lineas de Acción: </t>
    </r>
    <r>
      <rPr>
        <sz val="11"/>
        <rFont val="Verdana"/>
        <family val="2"/>
      </rPr>
      <t>Gestionar mayores recursos federales para educación, cultura y desarrollo científico para el territorio. Mejorar la supervisión escolar, reforzando su capacidad para apoyar, retroalimentar y evaluar el trabajo pedagógico de los docentes. Impulsar la capacitación permanente de los docentes para mejorar el modelo educativo., las prácticas pedagógicas y el manejo de las tecnologías de la información y la comunicación. Estimular el desarrollo profesional de los maestros, centrado en la escuela y en el aprendizaje de los alumnos en el marco del Servicio Profesional Docente.</t>
    </r>
  </si>
  <si>
    <r>
      <t xml:space="preserve">Programa Estatal: </t>
    </r>
    <r>
      <rPr>
        <sz val="11"/>
        <rFont val="Verdana"/>
        <family val="2"/>
      </rPr>
      <t>Desarrollo social con equidad</t>
    </r>
  </si>
  <si>
    <r>
      <t xml:space="preserve">Programa Presupuestario: </t>
    </r>
    <r>
      <rPr>
        <sz val="11"/>
        <rFont val="Verdana"/>
        <family val="2"/>
      </rPr>
      <t>Los estudiantes, investigadores y deportistas de los diferentes niveles del estado de guerrero, reciben una formación, preparación y apoyos de calidad.</t>
    </r>
  </si>
  <si>
    <r>
      <t xml:space="preserve">Sub Programa Presupuestario: </t>
    </r>
    <r>
      <rPr>
        <sz val="11"/>
        <rFont val="Verdana"/>
        <family val="2"/>
      </rPr>
      <t>Servicio educativo brindado</t>
    </r>
  </si>
  <si>
    <r>
      <t xml:space="preserve">Objetivo: </t>
    </r>
    <r>
      <rPr>
        <sz val="11"/>
        <rFont val="Verdana"/>
        <family val="2"/>
      </rPr>
      <t>Mejorar y fortalecer los servicios educativos para una formación integral de los estudiantes con nuevas opciones de educación continua</t>
    </r>
  </si>
  <si>
    <r>
      <t xml:space="preserve">Finalidad: </t>
    </r>
    <r>
      <rPr>
        <sz val="11"/>
        <rFont val="Verdana"/>
        <family val="2"/>
      </rPr>
      <t>Desarrollo Social</t>
    </r>
  </si>
  <si>
    <r>
      <t>Función:</t>
    </r>
    <r>
      <rPr>
        <sz val="11"/>
        <rFont val="Verdana"/>
        <family val="2"/>
      </rPr>
      <t xml:space="preserve"> Educación</t>
    </r>
  </si>
  <si>
    <r>
      <t>Subfunción:</t>
    </r>
    <r>
      <rPr>
        <sz val="11"/>
        <rFont val="Verdana"/>
        <family val="2"/>
      </rPr>
      <t xml:space="preserve"> Educación Superior</t>
    </r>
  </si>
  <si>
    <t>Resumen Narrativo (FIN)</t>
  </si>
  <si>
    <t>Formula</t>
  </si>
  <si>
    <t>Tipo de Indicador</t>
  </si>
  <si>
    <t>Sentido del Indicador</t>
  </si>
  <si>
    <t>Dimención</t>
  </si>
  <si>
    <t>U.M.</t>
  </si>
  <si>
    <t>(Número de alumnos egresados/ Número de alumnos de nuevo ingreso) *100</t>
  </si>
  <si>
    <t>Estratégico</t>
  </si>
  <si>
    <t>Anual</t>
  </si>
  <si>
    <t>Ascendente</t>
  </si>
  <si>
    <t>Eficacia</t>
  </si>
  <si>
    <t>Porcentaje</t>
  </si>
  <si>
    <t>Resumen Narrativo (Proposito)</t>
  </si>
  <si>
    <t xml:space="preserve">  DESARROLLO EN LA CALIDAD EDUCATIVA EN LA UNIVERSIDAD TECNOLÓGICA DE ACAPULCO.</t>
  </si>
  <si>
    <t>(Número de alumnos atendidos satisfechos con el servicio/ Número total de alumnos programados) *100</t>
  </si>
  <si>
    <t>Semestral</t>
  </si>
  <si>
    <t>Resumen Narrativo (Componentes 1)</t>
  </si>
  <si>
    <t>FORTALECIMIENTO EN LA PROFESIONALIZACIÓN DEL PERSONAL DOCENTE, PLANES Y PROGRAMAS DE ESTUDIOS</t>
  </si>
  <si>
    <t>(Número de Talleres y Cursos Ejercidas / Numero de Talleres y Cursos Programados)*100</t>
  </si>
  <si>
    <t>Gestión</t>
  </si>
  <si>
    <t>Resumen Narrativo (Componentes 2)</t>
  </si>
  <si>
    <t>INFRAESTRUCTURA Y EQUIPAMIENTO DE LA INSTITUCIÓN MODERNIZADOS.</t>
  </si>
  <si>
    <t>(Número de Gestiones Aprobadas/  Numero de gestiones Aprobadas Programadas)*100</t>
  </si>
  <si>
    <t>Resumen Narrativo (Componentes 3)</t>
  </si>
  <si>
    <t>SE PROMOVIÓ LA INCORPORACIÓN DE NUEVAS TECNOLOGÍAS DE LA INFORMACIÓN EN EL PROCESO DE ENSEÑANZA-APRENDIZAJE</t>
  </si>
  <si>
    <t>( Numero de Incorporaciones  Tecnológicas Realizadas /Numero de Incorporaciones Tecnológicas Programadas)*100</t>
  </si>
  <si>
    <t>Resumen Narrativo (Componentes 4)</t>
  </si>
  <si>
    <t>SE DISMINUYÓ LA DESERCIÓN ESCOLAR Y SE FOMENTA LA CONCLUSIÓN DE ESTUDIOS</t>
  </si>
  <si>
    <t>( Numero de Egresados graduados/ Numero de Egresados  Graduados  Programados )*100</t>
  </si>
  <si>
    <t>Resumen Narrativo (Componentes 5)</t>
  </si>
  <si>
    <t>GESTIONES ADMINISTRATIVAS E INSTITUCIONALES REALIZADAS</t>
  </si>
  <si>
    <t>( Numero de Gestiones Realizadas/ Numero de Gestiones Programadas)*100</t>
  </si>
  <si>
    <t>Resumen Narrativo (Componentes 6)</t>
  </si>
  <si>
    <t>IGUALDAD DE OPORTUNIDADES Y NO DISCRIMINACIÓN CONTRA LAS MUJERES</t>
  </si>
  <si>
    <t>( Programas de Igualdad de Género Implementados/ Programas de Igualdad de Género Programados)*100</t>
  </si>
  <si>
    <t>Resumen Narrativo (Componentes 7)</t>
  </si>
  <si>
    <t>INCLUSIÓN EDUCATIVA Y ATENCIÓN A PERSONAS CON DISCAPACIDAD Y APTITUDES SOBRESALIENTES</t>
  </si>
  <si>
    <t>(Personas con Discapacidad Atendidas/ Personas con Discapacidad Programadas)*100</t>
  </si>
  <si>
    <t>Resumen Narrativo (Componentes 8)</t>
  </si>
  <si>
    <t xml:space="preserve"> SE PROMOVIÓ LA ELIMINACIÓN DE BARRERAS QUE LIMITAN AL ACCESO Y LA PERMANENCIA EN LA EDUCACIÓN DE GRUPOS VULNERABLES.</t>
  </si>
  <si>
    <t>( Personas de Origen Indígena Atendidas/ Personas de Origen Indígena Programadas)*100</t>
  </si>
  <si>
    <t>Resumen Narrativo (Componentes 9)</t>
  </si>
  <si>
    <t xml:space="preserve">SE ASEGURÓ  LA CALIDAD DE LOS PROGRAMAS EDUCATIVOS </t>
  </si>
  <si>
    <t>( Programas de Calidad Implementados/ Programa de Calidad Programados)*100</t>
  </si>
  <si>
    <t>Resumen Narrativo (Componentes 10)</t>
  </si>
  <si>
    <t>SE FORTALECIÓ LA PERTINENCIA DE LA EDUCACIÓN SUPERIOR PARA RESPONDER A LOS REQUERIMIENTOS DEL PAÍS.</t>
  </si>
  <si>
    <t>( Estudios de Trayectoria Realizados/ Estudios de Trayectoria Programados)*100</t>
  </si>
  <si>
    <t>Resumen Narrativo (Componentes 11)</t>
  </si>
  <si>
    <t>SE  AUMENTÓ CON EFICIENCIA  LA COBERTURA EN DISTINTOS CONTEXTOS</t>
  </si>
  <si>
    <t>PORCENTAJE DE ESTUDIANTES INSCRITOS EN TSU E ING/LIC</t>
  </si>
  <si>
    <t>( Inscripciones Realizadas/ Inscripciones Programadas)*100</t>
  </si>
  <si>
    <t>Resumen Narrativo (Componentes 12)</t>
  </si>
  <si>
    <t>SE PREVINO Y DISMINUYO  EL ABANDONO ESCOLAR EN LA EDUCACIÓN SUPERIOR</t>
  </si>
  <si>
    <t>(Alumnos que Concluyen Programas de Estudio/ Alumnos que Concluyen Programas de Estudio Programados)*100</t>
  </si>
  <si>
    <t>Resumen Narrativo (Componentes 13)</t>
  </si>
  <si>
    <t>SE DEMOCRATIZO LA PRODUCTIVIDAD: VINCULACIÓN, EMPLEABILIDAD, EMPRENDURÍSMO Y SISTEMA NACIONAL DE COMPETENCIAS LABORALES.</t>
  </si>
  <si>
    <t>PORCENTAJE DE CONVENIOS FIRMADOS CON EL SECTOR PRODUCTIVO</t>
  </si>
  <si>
    <t>(Convenios Firmados Realizados/ Convenios Firmados Programados)*100</t>
  </si>
  <si>
    <t>Resumen Narrativo (Componentes 14)</t>
  </si>
  <si>
    <t>SE CUENTA CON NUEVOS MODELOS DE COOPERACIÓN PARA LA INTERNACIONALIZACIÓN DE LA EDUCACIÓN SUPERIOR.</t>
  </si>
  <si>
    <t>PORCEMTAJE DE ESTUDIANTES DE INTERCAMBIO MOVILIDAD EN INSTITUCIONES EXTRANJERAS</t>
  </si>
  <si>
    <t>(Estudiantes con Movilidad Internacional/ Estudiantes con Movilidad Internacional Programada)*100</t>
  </si>
  <si>
    <t>Resumen Narrativo (Componentes 15)</t>
  </si>
  <si>
    <t>SE PROMOVIERON Y DIFUNDIERON LAS  ARTES Y LA CULTURA COMO RECURSOS FORMATIVOS</t>
  </si>
  <si>
    <t>PORCENTAJE DE PRESENTACIONES ANUALES DE DANZA, MÚSICA, TEATRO, FESTIVALES, ENTRE OTROS</t>
  </si>
  <si>
    <t>Programa Cultural Implementado/ Programa Cultural Programado)*100</t>
  </si>
  <si>
    <t>Resumen Narrativo (Componentes 16)</t>
  </si>
  <si>
    <t>SE FORTALECIÓ LA PRÁCTICA DE ACTIVIDADES FÍSICAS Y DEPORTIVAS</t>
  </si>
  <si>
    <t>PORCENTAJE DE TORNEOS DEPORTIVOS INTERNOS Y EXTERNOS EN LOS QUE PARTICIPARA LA INSTITUCIÓN</t>
  </si>
  <si>
    <t>(Programa Deportivo Implementado/ Programa Deportivo Programado)*100</t>
  </si>
  <si>
    <t>Calendario trimestral de metas alcanzadas</t>
  </si>
  <si>
    <t>Meta alcanzada</t>
  </si>
  <si>
    <t>Porcenta anual</t>
  </si>
  <si>
    <t>PORCENTAJE DE DIAGNOSTICO DE VIGENCIA DE  LOS PE</t>
  </si>
  <si>
    <t xml:space="preserve"> PROGRAMA OPERATIVO ANUAL 2018</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</si>
</sst>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42" formatCode="_-&quot;$&quot;* #,##0_-;\-&quot;$&quot;* #,##0_-;_-&quot;$&quot;* &quot;-&quot;_-;_-@_-"/>
    <numFmt numFmtId="44" formatCode="_-&quot;$&quot;* #,##0.00_-;\-&quot;$&quot;* #,##0.00_-;_-&quot;$&quot;* &quot;-&quot;??_-;_-@_-"/>
    <numFmt numFmtId="43" formatCode="_-* #,##0.00_-;\-* #,##0.00_-;_-* &quot;-&quot;??_-;_-@_-"/>
    <numFmt numFmtId="164" formatCode="#,##0.0"/>
    <numFmt numFmtId="165" formatCode="_-[$$-80A]* #,##0.00_-;\-[$$-80A]* #,##0.00_-;_-[$$-80A]* &quot;-&quot;??_-;_-@_-"/>
    <numFmt numFmtId="166" formatCode="_-* #,##0_-;\-* #,##0_-;_-* &quot;-&quot;??_-;_-@_-"/>
    <numFmt numFmtId="167" formatCode="[$$-80A]#,##0.00;[Red][$$-80A]#,##0.00"/>
    <numFmt numFmtId="168" formatCode="&quot;$&quot;#,##0.00;[Red]&quot;$&quot;#,##0.00"/>
  </numFmts>
  <fonts count="65" x14ac:knownFonts="1">
    <font>
      <sz val="11"/>
      <color theme="1"/>
      <name val="Calibri"/>
      <family val="2"/>
      <scheme val="minor"/>
    </font>
    <font>
      <b/>
      <sz val="11"/>
      <color theme="1"/>
      <name val="Calibri"/>
      <family val="2"/>
      <scheme val="minor"/>
    </font>
    <font>
      <sz val="9"/>
      <color theme="1"/>
      <name val="Calibri"/>
      <family val="2"/>
      <scheme val="minor"/>
    </font>
    <font>
      <sz val="10"/>
      <name val="Arial"/>
      <family val="2"/>
    </font>
    <font>
      <b/>
      <sz val="18"/>
      <color theme="1"/>
      <name val="Calibri"/>
      <family val="2"/>
      <scheme val="minor"/>
    </font>
    <font>
      <b/>
      <sz val="16"/>
      <color theme="1"/>
      <name val="Calibri"/>
      <family val="2"/>
      <scheme val="minor"/>
    </font>
    <font>
      <b/>
      <sz val="11"/>
      <name val="Calibri"/>
      <family val="2"/>
      <scheme val="minor"/>
    </font>
    <font>
      <b/>
      <sz val="10"/>
      <color theme="1"/>
      <name val="Calibri"/>
      <family val="2"/>
    </font>
    <font>
      <sz val="11"/>
      <color theme="1"/>
      <name val="Calibri"/>
      <family val="2"/>
      <scheme val="minor"/>
    </font>
    <font>
      <b/>
      <sz val="8"/>
      <name val="Verdana"/>
      <family val="2"/>
    </font>
    <font>
      <b/>
      <sz val="9"/>
      <color indexed="81"/>
      <name val="Tahoma"/>
      <family val="2"/>
    </font>
    <font>
      <sz val="9"/>
      <color indexed="81"/>
      <name val="Tahoma"/>
      <family val="2"/>
    </font>
    <font>
      <sz val="7"/>
      <color theme="1"/>
      <name val="Calibri"/>
      <family val="2"/>
      <scheme val="minor"/>
    </font>
    <font>
      <sz val="7"/>
      <name val="Verdana"/>
      <family val="2"/>
    </font>
    <font>
      <sz val="7"/>
      <color theme="1" tint="4.9989318521683403E-2"/>
      <name val="Verdana"/>
      <family val="2"/>
    </font>
    <font>
      <sz val="7"/>
      <name val="Arial Narrow"/>
      <family val="2"/>
    </font>
    <font>
      <b/>
      <sz val="8"/>
      <color theme="1"/>
      <name val="Calibri"/>
      <family val="2"/>
      <scheme val="minor"/>
    </font>
    <font>
      <sz val="8"/>
      <color theme="1"/>
      <name val="Calibri"/>
      <family val="2"/>
      <scheme val="minor"/>
    </font>
    <font>
      <b/>
      <sz val="7"/>
      <color theme="1"/>
      <name val="Calibri"/>
      <family val="2"/>
      <scheme val="minor"/>
    </font>
    <font>
      <b/>
      <sz val="11"/>
      <color theme="0"/>
      <name val="Calibri"/>
      <family val="2"/>
      <scheme val="minor"/>
    </font>
    <font>
      <b/>
      <sz val="9"/>
      <color rgb="FF000000"/>
      <name val="Arial"/>
      <family val="2"/>
    </font>
    <font>
      <b/>
      <sz val="10"/>
      <color rgb="FF000000"/>
      <name val="Arial"/>
      <family val="2"/>
    </font>
    <font>
      <b/>
      <sz val="8"/>
      <name val="Arial"/>
      <family val="2"/>
    </font>
    <font>
      <sz val="8"/>
      <name val="Arial"/>
      <family val="2"/>
    </font>
    <font>
      <sz val="16"/>
      <name val="Arial"/>
      <family val="2"/>
    </font>
    <font>
      <sz val="8"/>
      <name val="Verdana"/>
      <family val="2"/>
    </font>
    <font>
      <sz val="8"/>
      <color theme="1"/>
      <name val="Verdana"/>
      <family val="2"/>
    </font>
    <font>
      <b/>
      <sz val="8"/>
      <color theme="1"/>
      <name val="Verdana"/>
      <family val="2"/>
    </font>
    <font>
      <sz val="14"/>
      <name val="Verdana"/>
      <family val="2"/>
    </font>
    <font>
      <b/>
      <sz val="12"/>
      <name val="Verdana"/>
      <family val="2"/>
    </font>
    <font>
      <sz val="10"/>
      <name val="Verdana"/>
      <family val="2"/>
    </font>
    <font>
      <b/>
      <sz val="14"/>
      <name val="Verdana"/>
      <family val="2"/>
    </font>
    <font>
      <sz val="16"/>
      <name val="Verdana"/>
      <family val="2"/>
    </font>
    <font>
      <b/>
      <sz val="11"/>
      <color theme="0"/>
      <name val="Verdana"/>
      <family val="2"/>
    </font>
    <font>
      <sz val="8"/>
      <color theme="1" tint="4.9989318521683403E-2"/>
      <name val="Verdana"/>
      <family val="2"/>
    </font>
    <font>
      <b/>
      <sz val="11"/>
      <name val="Arial"/>
      <family val="2"/>
    </font>
    <font>
      <sz val="11"/>
      <name val="Calibri"/>
      <family val="2"/>
      <scheme val="minor"/>
    </font>
    <font>
      <sz val="11"/>
      <name val="Arial"/>
      <family val="2"/>
    </font>
    <font>
      <b/>
      <sz val="10"/>
      <name val="Arial"/>
      <family val="2"/>
    </font>
    <font>
      <b/>
      <sz val="12"/>
      <color rgb="FF0000FF"/>
      <name val="Arial"/>
      <family val="2"/>
    </font>
    <font>
      <sz val="8"/>
      <name val="Arial Narrow"/>
      <family val="2"/>
    </font>
    <font>
      <sz val="12"/>
      <color theme="1"/>
      <name val="Calibri"/>
      <family val="2"/>
      <scheme val="minor"/>
    </font>
    <font>
      <b/>
      <sz val="12"/>
      <color theme="1"/>
      <name val="Calibri"/>
      <family val="2"/>
      <scheme val="minor"/>
    </font>
    <font>
      <b/>
      <sz val="12"/>
      <color theme="0"/>
      <name val="Calibri"/>
      <family val="2"/>
      <scheme val="minor"/>
    </font>
    <font>
      <sz val="12"/>
      <color rgb="FF0D0D0D"/>
      <name val="Calibri"/>
      <family val="2"/>
      <scheme val="minor"/>
    </font>
    <font>
      <sz val="12"/>
      <color theme="1" tint="4.9989318521683403E-2"/>
      <name val="Calibri"/>
      <family val="2"/>
      <scheme val="minor"/>
    </font>
    <font>
      <b/>
      <sz val="12"/>
      <color rgb="FF0D0D0D"/>
      <name val="Calibri"/>
      <family val="2"/>
      <scheme val="minor"/>
    </font>
    <font>
      <sz val="12"/>
      <color rgb="FF000000"/>
      <name val="Calibri"/>
      <family val="2"/>
      <scheme val="minor"/>
    </font>
    <font>
      <b/>
      <i/>
      <sz val="11"/>
      <color theme="1"/>
      <name val="Calibri"/>
      <family val="2"/>
      <scheme val="minor"/>
    </font>
    <font>
      <b/>
      <sz val="7"/>
      <color theme="1"/>
      <name val="Arial"/>
      <family val="2"/>
    </font>
    <font>
      <b/>
      <sz val="7"/>
      <name val="Arial"/>
      <family val="2"/>
    </font>
    <font>
      <b/>
      <sz val="5"/>
      <color theme="1"/>
      <name val="Arial"/>
      <family val="2"/>
    </font>
    <font>
      <b/>
      <sz val="6"/>
      <color theme="1"/>
      <name val="Calibri"/>
      <family val="2"/>
      <scheme val="minor"/>
    </font>
    <font>
      <sz val="6"/>
      <color theme="1"/>
      <name val="Calibri"/>
      <family val="2"/>
      <scheme val="minor"/>
    </font>
    <font>
      <b/>
      <sz val="11"/>
      <name val="Verdana"/>
      <family val="2"/>
    </font>
    <font>
      <sz val="11"/>
      <name val="Verdana"/>
      <family val="2"/>
    </font>
    <font>
      <sz val="9"/>
      <name val="Verdana"/>
      <family val="2"/>
    </font>
    <font>
      <b/>
      <sz val="10"/>
      <name val="Verdana"/>
      <family val="2"/>
    </font>
    <font>
      <sz val="7.5"/>
      <name val="Verdana"/>
      <family val="2"/>
    </font>
    <font>
      <sz val="9"/>
      <color theme="1"/>
      <name val="Verdana"/>
      <family val="2"/>
    </font>
    <font>
      <b/>
      <sz val="10"/>
      <name val="Arial Narrow"/>
      <family val="2"/>
    </font>
    <font>
      <sz val="10"/>
      <name val="Arial Narrow"/>
      <family val="2"/>
    </font>
    <font>
      <sz val="7.5"/>
      <name val="Arial Narrow"/>
      <family val="2"/>
    </font>
    <font>
      <b/>
      <sz val="9"/>
      <color theme="1"/>
      <name val="Calibri"/>
      <family val="2"/>
      <scheme val="minor"/>
    </font>
    <font>
      <b/>
      <sz val="9"/>
      <name val="Verdana"/>
      <family val="2"/>
    </font>
  </fonts>
  <fills count="39">
    <fill>
      <patternFill patternType="none"/>
    </fill>
    <fill>
      <patternFill patternType="gray125"/>
    </fill>
    <fill>
      <patternFill patternType="solid">
        <fgColor theme="4" tint="-0.249977111117893"/>
        <bgColor indexed="64"/>
      </patternFill>
    </fill>
    <fill>
      <patternFill patternType="solid">
        <fgColor theme="4" tint="0.59999389629810485"/>
        <bgColor indexed="64"/>
      </patternFill>
    </fill>
    <fill>
      <patternFill patternType="solid">
        <fgColor theme="8" tint="0.39997558519241921"/>
        <bgColor indexed="64"/>
      </patternFill>
    </fill>
    <fill>
      <patternFill patternType="solid">
        <fgColor theme="2" tint="-9.9978637043366805E-2"/>
        <bgColor indexed="64"/>
      </patternFill>
    </fill>
    <fill>
      <patternFill patternType="solid">
        <fgColor theme="5" tint="0.79998168889431442"/>
        <bgColor indexed="64"/>
      </patternFill>
    </fill>
    <fill>
      <patternFill patternType="solid">
        <fgColor theme="6" tint="0.79998168889431442"/>
        <bgColor indexed="64"/>
      </patternFill>
    </fill>
    <fill>
      <patternFill patternType="solid">
        <fgColor theme="7" tint="0.79998168889431442"/>
        <bgColor indexed="64"/>
      </patternFill>
    </fill>
    <fill>
      <patternFill patternType="solid">
        <fgColor theme="9" tint="0.59999389629810485"/>
        <bgColor indexed="64"/>
      </patternFill>
    </fill>
    <fill>
      <patternFill patternType="solid">
        <fgColor theme="6" tint="0.39997558519241921"/>
        <bgColor indexed="64"/>
      </patternFill>
    </fill>
    <fill>
      <patternFill patternType="solid">
        <fgColor rgb="FFF9A9CB"/>
        <bgColor indexed="64"/>
      </patternFill>
    </fill>
    <fill>
      <patternFill patternType="solid">
        <fgColor rgb="FFBAFCEC"/>
        <bgColor indexed="64"/>
      </patternFill>
    </fill>
    <fill>
      <patternFill patternType="solid">
        <fgColor rgb="FFF6F5B8"/>
        <bgColor indexed="64"/>
      </patternFill>
    </fill>
    <fill>
      <patternFill patternType="solid">
        <fgColor rgb="FFD9D9D9"/>
        <bgColor indexed="64"/>
      </patternFill>
    </fill>
    <fill>
      <patternFill patternType="solid">
        <fgColor rgb="FFC9C49F"/>
        <bgColor indexed="64"/>
      </patternFill>
    </fill>
    <fill>
      <patternFill patternType="solid">
        <fgColor rgb="FFFB9F8D"/>
        <bgColor indexed="64"/>
      </patternFill>
    </fill>
    <fill>
      <patternFill patternType="solid">
        <fgColor rgb="FFAEA9F5"/>
        <bgColor indexed="64"/>
      </patternFill>
    </fill>
    <fill>
      <patternFill patternType="solid">
        <fgColor rgb="FF660033"/>
        <bgColor indexed="64"/>
      </patternFill>
    </fill>
    <fill>
      <patternFill patternType="solid">
        <fgColor theme="0"/>
        <bgColor indexed="64"/>
      </patternFill>
    </fill>
    <fill>
      <patternFill patternType="solid">
        <fgColor indexed="9"/>
        <bgColor indexed="64"/>
      </patternFill>
    </fill>
    <fill>
      <patternFill patternType="solid">
        <fgColor theme="6" tint="0.59999389629810485"/>
        <bgColor indexed="64"/>
      </patternFill>
    </fill>
    <fill>
      <patternFill patternType="solid">
        <fgColor theme="8" tint="-0.49998474074526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99FFCC"/>
        <bgColor indexed="64"/>
      </patternFill>
    </fill>
    <fill>
      <patternFill patternType="solid">
        <fgColor rgb="FF00B0F0"/>
        <bgColor indexed="64"/>
      </patternFill>
    </fill>
    <fill>
      <patternFill patternType="solid">
        <fgColor rgb="FFFFFF00"/>
        <bgColor indexed="64"/>
      </patternFill>
    </fill>
    <fill>
      <patternFill patternType="solid">
        <fgColor rgb="FF04DDE8"/>
        <bgColor indexed="64"/>
      </patternFill>
    </fill>
    <fill>
      <patternFill patternType="solid">
        <fgColor theme="7" tint="0.39997558519241921"/>
        <bgColor indexed="64"/>
      </patternFill>
    </fill>
    <fill>
      <patternFill patternType="solid">
        <fgColor theme="5" tint="-0.249977111117893"/>
        <bgColor indexed="64"/>
      </patternFill>
    </fill>
    <fill>
      <patternFill patternType="solid">
        <fgColor theme="1" tint="0.499984740745262"/>
        <bgColor indexed="64"/>
      </patternFill>
    </fill>
    <fill>
      <patternFill patternType="solid">
        <fgColor theme="9" tint="-0.249977111117893"/>
        <bgColor indexed="64"/>
      </patternFill>
    </fill>
    <fill>
      <patternFill patternType="solid">
        <fgColor rgb="FFFFFFFF"/>
        <bgColor indexed="64"/>
      </patternFill>
    </fill>
    <fill>
      <patternFill patternType="solid">
        <fgColor theme="0" tint="-4.9989318521683403E-2"/>
        <bgColor indexed="64"/>
      </patternFill>
    </fill>
    <fill>
      <patternFill patternType="solid">
        <fgColor theme="2"/>
        <bgColor indexed="64"/>
      </patternFill>
    </fill>
    <fill>
      <patternFill patternType="solid">
        <fgColor rgb="FF00B050"/>
        <bgColor indexed="64"/>
      </patternFill>
    </fill>
    <fill>
      <patternFill patternType="solid">
        <fgColor rgb="FFC00000"/>
        <bgColor indexed="64"/>
      </patternFill>
    </fill>
    <fill>
      <patternFill patternType="solid">
        <fgColor theme="4" tint="0.79998168889431442"/>
        <bgColor indexed="64"/>
      </patternFill>
    </fill>
  </fills>
  <borders count="7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top style="thin">
        <color indexed="64"/>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theme="9" tint="-0.499984740745262"/>
      </left>
      <right style="medium">
        <color theme="9" tint="-0.499984740745262"/>
      </right>
      <top style="medium">
        <color theme="9" tint="-0.499984740745262"/>
      </top>
      <bottom style="medium">
        <color theme="9" tint="-0.499984740745262"/>
      </bottom>
      <diagonal/>
    </border>
    <border>
      <left style="medium">
        <color theme="9" tint="-0.499984740745262"/>
      </left>
      <right/>
      <top style="medium">
        <color theme="9" tint="-0.499984740745262"/>
      </top>
      <bottom style="medium">
        <color theme="9" tint="-0.499984740745262"/>
      </bottom>
      <diagonal/>
    </border>
    <border>
      <left/>
      <right/>
      <top style="medium">
        <color theme="9" tint="-0.499984740745262"/>
      </top>
      <bottom style="medium">
        <color theme="9" tint="-0.499984740745262"/>
      </bottom>
      <diagonal/>
    </border>
    <border>
      <left/>
      <right style="medium">
        <color theme="9" tint="-0.499984740745262"/>
      </right>
      <top style="medium">
        <color theme="9" tint="-0.499984740745262"/>
      </top>
      <bottom style="medium">
        <color theme="9" tint="-0.499984740745262"/>
      </bottom>
      <diagonal/>
    </border>
    <border>
      <left style="medium">
        <color rgb="FFC00000"/>
      </left>
      <right style="medium">
        <color rgb="FFC00000"/>
      </right>
      <top style="medium">
        <color rgb="FFC00000"/>
      </top>
      <bottom/>
      <diagonal/>
    </border>
    <border>
      <left style="medium">
        <color rgb="FFC00000"/>
      </left>
      <right/>
      <top style="medium">
        <color rgb="FFC00000"/>
      </top>
      <bottom/>
      <diagonal/>
    </border>
    <border>
      <left/>
      <right/>
      <top style="medium">
        <color rgb="FFC00000"/>
      </top>
      <bottom/>
      <diagonal/>
    </border>
    <border>
      <left/>
      <right style="medium">
        <color rgb="FFC00000"/>
      </right>
      <top style="medium">
        <color rgb="FFC00000"/>
      </top>
      <bottom/>
      <diagonal/>
    </border>
    <border>
      <left style="medium">
        <color rgb="FFC00000"/>
      </left>
      <right style="medium">
        <color rgb="FFC00000"/>
      </right>
      <top/>
      <bottom/>
      <diagonal/>
    </border>
    <border>
      <left/>
      <right style="medium">
        <color rgb="FFFF0000"/>
      </right>
      <top/>
      <bottom/>
      <diagonal/>
    </border>
    <border>
      <left style="medium">
        <color rgb="FFC00000"/>
      </left>
      <right style="medium">
        <color rgb="FFC00000"/>
      </right>
      <top/>
      <bottom style="medium">
        <color rgb="FFC00000"/>
      </bottom>
      <diagonal/>
    </border>
    <border>
      <left/>
      <right/>
      <top/>
      <bottom style="medium">
        <color rgb="FFC00000"/>
      </bottom>
      <diagonal/>
    </border>
    <border>
      <left/>
      <right style="medium">
        <color rgb="FFC00000"/>
      </right>
      <top/>
      <bottom style="medium">
        <color rgb="FFC00000"/>
      </bottom>
      <diagonal/>
    </border>
    <border>
      <left/>
      <right style="medium">
        <color rgb="FF800000"/>
      </right>
      <top style="medium">
        <color rgb="FFC00000"/>
      </top>
      <bottom/>
      <diagonal/>
    </border>
    <border>
      <left/>
      <right style="medium">
        <color rgb="FFCC0000"/>
      </right>
      <top/>
      <bottom/>
      <diagonal/>
    </border>
    <border>
      <left/>
      <right style="medium">
        <color rgb="FFCC0000"/>
      </right>
      <top/>
      <bottom style="medium">
        <color rgb="FFC00000"/>
      </bottom>
      <diagonal/>
    </border>
    <border>
      <left/>
      <right style="medium">
        <color rgb="FFC00000"/>
      </right>
      <top/>
      <bottom/>
      <diagonal/>
    </border>
    <border>
      <left style="medium">
        <color rgb="FFC00000"/>
      </left>
      <right/>
      <top/>
      <bottom/>
      <diagonal/>
    </border>
    <border>
      <left/>
      <right/>
      <top style="medium">
        <color indexed="64"/>
      </top>
      <bottom/>
      <diagonal/>
    </border>
    <border>
      <left/>
      <right/>
      <top/>
      <bottom style="medium">
        <color indexed="64"/>
      </bottom>
      <diagonal/>
    </border>
    <border>
      <left/>
      <right/>
      <top/>
      <bottom style="medium">
        <color rgb="FF800000"/>
      </bottom>
      <diagonal/>
    </border>
    <border>
      <left/>
      <right style="medium">
        <color indexed="64"/>
      </right>
      <top/>
      <bottom style="medium">
        <color rgb="FF800000"/>
      </bottom>
      <diagonal/>
    </border>
    <border>
      <left style="medium">
        <color indexed="64"/>
      </left>
      <right/>
      <top/>
      <bottom style="medium">
        <color indexed="64"/>
      </bottom>
      <diagonal/>
    </border>
    <border>
      <left style="medium">
        <color indexed="64"/>
      </left>
      <right/>
      <top style="medium">
        <color indexed="64"/>
      </top>
      <bottom/>
      <diagonal/>
    </border>
    <border>
      <left style="medium">
        <color rgb="FFC00000"/>
      </left>
      <right/>
      <top style="medium">
        <color indexed="64"/>
      </top>
      <bottom/>
      <diagonal/>
    </border>
    <border>
      <left style="medium">
        <color indexed="64"/>
      </left>
      <right style="medium">
        <color rgb="FFC00000"/>
      </right>
      <top/>
      <bottom style="medium">
        <color indexed="64"/>
      </bottom>
      <diagonal/>
    </border>
    <border>
      <left/>
      <right/>
      <top style="medium">
        <color rgb="FFC00000"/>
      </top>
      <bottom style="thin">
        <color rgb="FFC00000"/>
      </bottom>
      <diagonal/>
    </border>
    <border>
      <left/>
      <right style="medium">
        <color rgb="FFC00000"/>
      </right>
      <top style="medium">
        <color rgb="FFC00000"/>
      </top>
      <bottom style="thin">
        <color rgb="FFC00000"/>
      </bottom>
      <diagonal/>
    </border>
    <border>
      <left/>
      <right/>
      <top style="thin">
        <color rgb="FFC00000"/>
      </top>
      <bottom style="medium">
        <color rgb="FFC00000"/>
      </bottom>
      <diagonal/>
    </border>
    <border>
      <left/>
      <right style="medium">
        <color rgb="FFC00000"/>
      </right>
      <top style="thin">
        <color rgb="FFC00000"/>
      </top>
      <bottom style="medium">
        <color rgb="FFC00000"/>
      </bottom>
      <diagonal/>
    </border>
    <border>
      <left/>
      <right/>
      <top style="medium">
        <color rgb="FFC00000"/>
      </top>
      <bottom style="medium">
        <color rgb="FFC00000"/>
      </bottom>
      <diagonal/>
    </border>
    <border>
      <left/>
      <right style="medium">
        <color rgb="FFC00000"/>
      </right>
      <top style="medium">
        <color rgb="FFC00000"/>
      </top>
      <bottom style="medium">
        <color rgb="FFC00000"/>
      </bottom>
      <diagonal/>
    </border>
    <border>
      <left/>
      <right/>
      <top style="thin">
        <color rgb="FFC00000"/>
      </top>
      <bottom/>
      <diagonal/>
    </border>
    <border>
      <left/>
      <right style="medium">
        <color rgb="FFC00000"/>
      </right>
      <top style="thin">
        <color rgb="FFC00000"/>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medium">
        <color indexed="64"/>
      </top>
      <bottom style="medium">
        <color rgb="FFC00000"/>
      </bottom>
      <diagonal/>
    </border>
    <border>
      <left/>
      <right style="medium">
        <color indexed="64"/>
      </right>
      <top style="medium">
        <color indexed="64"/>
      </top>
      <bottom style="medium">
        <color rgb="FFC00000"/>
      </bottom>
      <diagonal/>
    </border>
    <border>
      <left/>
      <right style="medium">
        <color indexed="64"/>
      </right>
      <top style="thin">
        <color rgb="FFC00000"/>
      </top>
      <bottom style="medium">
        <color rgb="FFC00000"/>
      </bottom>
      <diagonal/>
    </border>
    <border>
      <left/>
      <right style="medium">
        <color indexed="64"/>
      </right>
      <top style="thin">
        <color rgb="FFC00000"/>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rgb="FF002060"/>
      </left>
      <right style="medium">
        <color rgb="FF002060"/>
      </right>
      <top style="medium">
        <color rgb="FF002060"/>
      </top>
      <bottom/>
      <diagonal/>
    </border>
    <border>
      <left/>
      <right/>
      <top style="medium">
        <color rgb="FF002060"/>
      </top>
      <bottom style="medium">
        <color rgb="FF002060"/>
      </bottom>
      <diagonal/>
    </border>
    <border>
      <left/>
      <right style="medium">
        <color rgb="FF002060"/>
      </right>
      <top style="medium">
        <color rgb="FF002060"/>
      </top>
      <bottom style="medium">
        <color rgb="FF002060"/>
      </bottom>
      <diagonal/>
    </border>
    <border>
      <left style="medium">
        <color rgb="FF002060"/>
      </left>
      <right style="medium">
        <color rgb="FF002060"/>
      </right>
      <top/>
      <bottom/>
      <diagonal/>
    </border>
    <border>
      <left/>
      <right style="medium">
        <color rgb="FF002060"/>
      </right>
      <top style="medium">
        <color rgb="FF002060"/>
      </top>
      <bottom/>
      <diagonal/>
    </border>
    <border>
      <left/>
      <right style="medium">
        <color rgb="FF002060"/>
      </right>
      <top/>
      <bottom/>
      <diagonal/>
    </border>
    <border>
      <left style="thin">
        <color indexed="64"/>
      </left>
      <right/>
      <top style="thin">
        <color indexed="64"/>
      </top>
      <bottom/>
      <diagonal/>
    </border>
    <border>
      <left style="thin">
        <color indexed="64"/>
      </left>
      <right/>
      <top/>
      <bottom style="thin">
        <color indexed="64"/>
      </bottom>
      <diagonal/>
    </border>
    <border>
      <left/>
      <right/>
      <top/>
      <bottom style="thin">
        <color indexed="64"/>
      </bottom>
      <diagonal/>
    </border>
  </borders>
  <cellStyleXfs count="6">
    <xf numFmtId="0" fontId="0" fillId="0" borderId="0"/>
    <xf numFmtId="0" fontId="3" fillId="0" borderId="0"/>
    <xf numFmtId="44" fontId="3"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0" fontId="3" fillId="0" borderId="0"/>
  </cellStyleXfs>
  <cellXfs count="674">
    <xf numFmtId="0" fontId="0" fillId="0" borderId="0" xfId="0"/>
    <xf numFmtId="0" fontId="1" fillId="0" borderId="0" xfId="0" applyFont="1"/>
    <xf numFmtId="0" fontId="1" fillId="0" borderId="0" xfId="0" applyFont="1" applyAlignment="1">
      <alignment horizontal="center" vertical="center"/>
    </xf>
    <xf numFmtId="0" fontId="2" fillId="0" borderId="0" xfId="0" applyFont="1"/>
    <xf numFmtId="0" fontId="12" fillId="0" borderId="1" xfId="0" applyFont="1" applyBorder="1" applyAlignment="1">
      <alignment horizontal="center" vertical="center"/>
    </xf>
    <xf numFmtId="164" fontId="13" fillId="5" borderId="1" xfId="0" applyNumberFormat="1" applyFont="1" applyFill="1" applyBorder="1" applyAlignment="1">
      <alignment horizontal="left" vertical="center" wrapText="1"/>
    </xf>
    <xf numFmtId="164" fontId="14" fillId="5" borderId="4" xfId="0" applyNumberFormat="1" applyFont="1" applyFill="1" applyBorder="1" applyAlignment="1">
      <alignment horizontal="center" vertical="center" wrapText="1"/>
    </xf>
    <xf numFmtId="164" fontId="13" fillId="6" borderId="1" xfId="0" applyNumberFormat="1" applyFont="1" applyFill="1" applyBorder="1" applyAlignment="1">
      <alignment horizontal="left" vertical="center" wrapText="1"/>
    </xf>
    <xf numFmtId="164" fontId="14" fillId="6" borderId="4" xfId="0" applyNumberFormat="1" applyFont="1" applyFill="1" applyBorder="1" applyAlignment="1">
      <alignment horizontal="center" vertical="center" wrapText="1"/>
    </xf>
    <xf numFmtId="164" fontId="14" fillId="6" borderId="5" xfId="0" applyNumberFormat="1" applyFont="1" applyFill="1" applyBorder="1" applyAlignment="1">
      <alignment horizontal="center" vertical="center" wrapText="1"/>
    </xf>
    <xf numFmtId="164" fontId="13" fillId="7" borderId="1" xfId="0" applyNumberFormat="1" applyFont="1" applyFill="1" applyBorder="1" applyAlignment="1">
      <alignment horizontal="left" vertical="center" wrapText="1"/>
    </xf>
    <xf numFmtId="164" fontId="14" fillId="7" borderId="4" xfId="0" applyNumberFormat="1" applyFont="1" applyFill="1" applyBorder="1" applyAlignment="1">
      <alignment horizontal="center" vertical="center" wrapText="1"/>
    </xf>
    <xf numFmtId="164" fontId="13" fillId="8" borderId="1" xfId="0" applyNumberFormat="1" applyFont="1" applyFill="1" applyBorder="1" applyAlignment="1">
      <alignment horizontal="left" vertical="center" wrapText="1"/>
    </xf>
    <xf numFmtId="164" fontId="14" fillId="8" borderId="4" xfId="0" applyNumberFormat="1" applyFont="1" applyFill="1" applyBorder="1" applyAlignment="1">
      <alignment horizontal="center" vertical="center" wrapText="1"/>
    </xf>
    <xf numFmtId="164" fontId="13" fillId="3" borderId="1" xfId="0" applyNumberFormat="1" applyFont="1" applyFill="1" applyBorder="1" applyAlignment="1">
      <alignment horizontal="left" vertical="center" wrapText="1"/>
    </xf>
    <xf numFmtId="164" fontId="14" fillId="3" borderId="4" xfId="0" applyNumberFormat="1" applyFont="1" applyFill="1" applyBorder="1" applyAlignment="1">
      <alignment horizontal="center" vertical="center" wrapText="1"/>
    </xf>
    <xf numFmtId="164" fontId="13" fillId="9" borderId="1" xfId="0" applyNumberFormat="1" applyFont="1" applyFill="1" applyBorder="1" applyAlignment="1">
      <alignment horizontal="left" vertical="center" wrapText="1"/>
    </xf>
    <xf numFmtId="3" fontId="14" fillId="9" borderId="1" xfId="3" applyNumberFormat="1" applyFont="1" applyFill="1" applyBorder="1" applyAlignment="1">
      <alignment horizontal="center" vertical="center" wrapText="1"/>
    </xf>
    <xf numFmtId="0" fontId="14" fillId="9" borderId="1" xfId="0" applyFont="1" applyFill="1" applyBorder="1" applyAlignment="1">
      <alignment horizontal="center" vertical="center" wrapText="1"/>
    </xf>
    <xf numFmtId="164" fontId="13" fillId="4" borderId="4" xfId="0" applyNumberFormat="1" applyFont="1" applyFill="1" applyBorder="1" applyAlignment="1">
      <alignment horizontal="left" vertical="center" wrapText="1"/>
    </xf>
    <xf numFmtId="0" fontId="14" fillId="4" borderId="1" xfId="0" applyFont="1" applyFill="1" applyBorder="1" applyAlignment="1">
      <alignment horizontal="center" vertical="center" wrapText="1"/>
    </xf>
    <xf numFmtId="164" fontId="13" fillId="10" borderId="4" xfId="0" applyNumberFormat="1" applyFont="1" applyFill="1" applyBorder="1" applyAlignment="1">
      <alignment vertical="center" wrapText="1"/>
    </xf>
    <xf numFmtId="0" fontId="14" fillId="10" borderId="1" xfId="0" applyFont="1" applyFill="1" applyBorder="1" applyAlignment="1">
      <alignment horizontal="center" vertical="center" wrapText="1"/>
    </xf>
    <xf numFmtId="164" fontId="13" fillId="10" borderId="4" xfId="0" applyNumberFormat="1" applyFont="1" applyFill="1" applyBorder="1" applyAlignment="1">
      <alignment horizontal="left" vertical="center" wrapText="1"/>
    </xf>
    <xf numFmtId="164" fontId="13" fillId="11" borderId="1" xfId="0" applyNumberFormat="1" applyFont="1" applyFill="1" applyBorder="1" applyAlignment="1">
      <alignment horizontal="left" vertical="center" wrapText="1"/>
    </xf>
    <xf numFmtId="0" fontId="14" fillId="11" borderId="1" xfId="0" applyFont="1" applyFill="1" applyBorder="1" applyAlignment="1">
      <alignment horizontal="center" vertical="center" wrapText="1"/>
    </xf>
    <xf numFmtId="164" fontId="13" fillId="12" borderId="4" xfId="0" applyNumberFormat="1" applyFont="1" applyFill="1" applyBorder="1" applyAlignment="1">
      <alignment horizontal="left" vertical="center" wrapText="1"/>
    </xf>
    <xf numFmtId="0" fontId="14" fillId="12" borderId="1" xfId="0" applyFont="1" applyFill="1" applyBorder="1" applyAlignment="1">
      <alignment horizontal="center" vertical="center" wrapText="1"/>
    </xf>
    <xf numFmtId="164" fontId="13" fillId="9" borderId="4" xfId="0" applyNumberFormat="1" applyFont="1" applyFill="1" applyBorder="1" applyAlignment="1">
      <alignment horizontal="left" vertical="center" wrapText="1"/>
    </xf>
    <xf numFmtId="164" fontId="13" fillId="13" borderId="1" xfId="0" applyNumberFormat="1" applyFont="1" applyFill="1" applyBorder="1" applyAlignment="1">
      <alignment horizontal="left" vertical="center" wrapText="1"/>
    </xf>
    <xf numFmtId="3" fontId="14" fillId="13" borderId="1" xfId="0" applyNumberFormat="1" applyFont="1" applyFill="1" applyBorder="1" applyAlignment="1">
      <alignment horizontal="center" vertical="center" wrapText="1"/>
    </xf>
    <xf numFmtId="0" fontId="14" fillId="13" borderId="1" xfId="0" applyFont="1" applyFill="1" applyBorder="1" applyAlignment="1">
      <alignment horizontal="center" vertical="center" wrapText="1"/>
    </xf>
    <xf numFmtId="164" fontId="13" fillId="14" borderId="4" xfId="0" applyNumberFormat="1" applyFont="1" applyFill="1" applyBorder="1" applyAlignment="1">
      <alignment horizontal="left" vertical="center" wrapText="1"/>
    </xf>
    <xf numFmtId="0" fontId="14" fillId="14" borderId="1" xfId="0" applyFont="1" applyFill="1" applyBorder="1" applyAlignment="1">
      <alignment horizontal="center" vertical="center" wrapText="1"/>
    </xf>
    <xf numFmtId="164" fontId="13" fillId="15" borderId="4" xfId="0" applyNumberFormat="1" applyFont="1" applyFill="1" applyBorder="1" applyAlignment="1">
      <alignment horizontal="left" vertical="center" wrapText="1"/>
    </xf>
    <xf numFmtId="0" fontId="14" fillId="15" borderId="1" xfId="0" applyFont="1" applyFill="1" applyBorder="1" applyAlignment="1">
      <alignment horizontal="center" vertical="center" wrapText="1"/>
    </xf>
    <xf numFmtId="164" fontId="13" fillId="16" borderId="4" xfId="0" applyNumberFormat="1" applyFont="1" applyFill="1" applyBorder="1" applyAlignment="1">
      <alignment horizontal="left" vertical="center" wrapText="1"/>
    </xf>
    <xf numFmtId="0" fontId="14" fillId="16" borderId="1" xfId="0" applyFont="1" applyFill="1" applyBorder="1" applyAlignment="1">
      <alignment horizontal="center" vertical="center" wrapText="1"/>
    </xf>
    <xf numFmtId="164" fontId="13" fillId="17" borderId="4" xfId="0" applyNumberFormat="1" applyFont="1" applyFill="1" applyBorder="1" applyAlignment="1">
      <alignment horizontal="left" vertical="center" wrapText="1"/>
    </xf>
    <xf numFmtId="164" fontId="14" fillId="17" borderId="1" xfId="0" applyNumberFormat="1" applyFont="1" applyFill="1" applyBorder="1" applyAlignment="1">
      <alignment horizontal="center" vertical="center" wrapText="1"/>
    </xf>
    <xf numFmtId="164" fontId="14" fillId="17" borderId="4" xfId="0" applyNumberFormat="1" applyFont="1" applyFill="1" applyBorder="1" applyAlignment="1">
      <alignment horizontal="center" vertical="center" wrapText="1"/>
    </xf>
    <xf numFmtId="4" fontId="16" fillId="2" borderId="0" xfId="0" applyNumberFormat="1" applyFont="1" applyFill="1"/>
    <xf numFmtId="0" fontId="17" fillId="2" borderId="0" xfId="0" applyFont="1" applyFill="1"/>
    <xf numFmtId="44" fontId="1" fillId="0" borderId="0" xfId="0" applyNumberFormat="1" applyFont="1"/>
    <xf numFmtId="0" fontId="1" fillId="10" borderId="15" xfId="0" applyFont="1" applyFill="1" applyBorder="1" applyAlignment="1">
      <alignment horizontal="center"/>
    </xf>
    <xf numFmtId="0" fontId="1" fillId="0" borderId="0" xfId="0" applyFont="1" applyAlignment="1">
      <alignment horizontal="center"/>
    </xf>
    <xf numFmtId="0" fontId="19" fillId="18" borderId="21" xfId="0" applyFont="1" applyFill="1" applyBorder="1" applyAlignment="1">
      <alignment horizontal="center"/>
    </xf>
    <xf numFmtId="0" fontId="19" fillId="18" borderId="22" xfId="0" applyFont="1" applyFill="1" applyBorder="1" applyAlignment="1">
      <alignment horizontal="center"/>
    </xf>
    <xf numFmtId="0" fontId="20" fillId="0" borderId="0" xfId="0" applyFont="1" applyAlignment="1">
      <alignment horizontal="center" vertical="center" wrapText="1"/>
    </xf>
    <xf numFmtId="0" fontId="21" fillId="0" borderId="0" xfId="0" applyFont="1" applyAlignment="1">
      <alignment horizontal="center" vertical="center" wrapText="1"/>
    </xf>
    <xf numFmtId="0" fontId="20" fillId="0" borderId="24" xfId="0" applyFont="1" applyBorder="1" applyAlignment="1">
      <alignment horizontal="center" vertical="center" wrapText="1"/>
    </xf>
    <xf numFmtId="0" fontId="1" fillId="0" borderId="26" xfId="0" applyFont="1" applyBorder="1"/>
    <xf numFmtId="0" fontId="1" fillId="0" borderId="26" xfId="0" applyFont="1" applyBorder="1" applyAlignment="1">
      <alignment horizontal="center"/>
    </xf>
    <xf numFmtId="0" fontId="1" fillId="0" borderId="27" xfId="0" applyFont="1" applyBorder="1" applyAlignment="1">
      <alignment horizontal="center"/>
    </xf>
    <xf numFmtId="0" fontId="19" fillId="18" borderId="28" xfId="0" applyFont="1" applyFill="1" applyBorder="1" applyAlignment="1">
      <alignment horizontal="center"/>
    </xf>
    <xf numFmtId="0" fontId="20" fillId="0" borderId="29" xfId="0" applyFont="1" applyBorder="1" applyAlignment="1">
      <alignment horizontal="center" vertical="center" wrapText="1"/>
    </xf>
    <xf numFmtId="0" fontId="1" fillId="0" borderId="30" xfId="0" applyFont="1" applyBorder="1"/>
    <xf numFmtId="0" fontId="19" fillId="18" borderId="21" xfId="0" applyFont="1" applyFill="1" applyBorder="1"/>
    <xf numFmtId="0" fontId="19" fillId="18" borderId="22" xfId="0" applyFont="1" applyFill="1" applyBorder="1"/>
    <xf numFmtId="0" fontId="1" fillId="0" borderId="0" xfId="0" applyFont="1" applyAlignment="1">
      <alignment vertical="center"/>
    </xf>
    <xf numFmtId="0" fontId="1" fillId="0" borderId="0" xfId="0" applyFont="1" applyAlignment="1">
      <alignment horizontal="justify" wrapText="1"/>
    </xf>
    <xf numFmtId="0" fontId="1" fillId="0" borderId="31" xfId="0" applyFont="1" applyBorder="1"/>
    <xf numFmtId="0" fontId="1" fillId="0" borderId="0" xfId="0" applyFont="1" applyAlignment="1">
      <alignment horizontal="left" wrapText="1"/>
    </xf>
    <xf numFmtId="0" fontId="1" fillId="0" borderId="0" xfId="0" applyFont="1" applyAlignment="1">
      <alignment horizontal="center" wrapText="1"/>
    </xf>
    <xf numFmtId="0" fontId="1" fillId="0" borderId="0" xfId="0" applyFont="1" applyAlignment="1">
      <alignment horizontal="center" vertical="center" wrapText="1"/>
    </xf>
    <xf numFmtId="0" fontId="1" fillId="0" borderId="31" xfId="0" applyFont="1" applyBorder="1" applyAlignment="1">
      <alignment horizontal="center" vertical="center" wrapText="1"/>
    </xf>
    <xf numFmtId="0" fontId="1" fillId="0" borderId="32" xfId="0" applyFont="1" applyBorder="1" applyAlignment="1">
      <alignment vertical="center"/>
    </xf>
    <xf numFmtId="0" fontId="1" fillId="0" borderId="33" xfId="0" applyFont="1" applyBorder="1" applyAlignment="1">
      <alignment vertical="center"/>
    </xf>
    <xf numFmtId="0" fontId="1" fillId="0" borderId="14" xfId="0" applyFont="1" applyBorder="1" applyAlignment="1">
      <alignment horizontal="center" vertical="center" wrapText="1"/>
    </xf>
    <xf numFmtId="0" fontId="1" fillId="0" borderId="34" xfId="0" applyFont="1" applyBorder="1" applyAlignment="1">
      <alignment vertical="center"/>
    </xf>
    <xf numFmtId="0" fontId="1" fillId="0" borderId="33" xfId="0" applyFont="1" applyBorder="1" applyAlignment="1">
      <alignment horizontal="center" vertical="center" wrapText="1"/>
    </xf>
    <xf numFmtId="0" fontId="1" fillId="0" borderId="8" xfId="0" applyFont="1" applyBorder="1" applyAlignment="1">
      <alignment horizontal="center" vertical="center" wrapText="1"/>
    </xf>
    <xf numFmtId="0" fontId="1" fillId="0" borderId="35" xfId="0" applyFont="1" applyBorder="1" applyAlignment="1">
      <alignment vertical="center"/>
    </xf>
    <xf numFmtId="0" fontId="1" fillId="0" borderId="37" xfId="0" applyFont="1" applyBorder="1" applyAlignment="1">
      <alignment vertical="center"/>
    </xf>
    <xf numFmtId="0" fontId="1" fillId="0" borderId="38" xfId="0" applyFont="1" applyBorder="1" applyAlignment="1">
      <alignment vertical="center"/>
    </xf>
    <xf numFmtId="0" fontId="1" fillId="0" borderId="39" xfId="0" applyFont="1" applyBorder="1" applyAlignment="1">
      <alignment vertical="center"/>
    </xf>
    <xf numFmtId="0" fontId="1" fillId="0" borderId="40" xfId="0" applyFont="1" applyBorder="1" applyAlignment="1">
      <alignment vertical="center"/>
    </xf>
    <xf numFmtId="0" fontId="1" fillId="0" borderId="41" xfId="0" applyFont="1" applyBorder="1"/>
    <xf numFmtId="0" fontId="1" fillId="0" borderId="42" xfId="0" applyFont="1" applyBorder="1"/>
    <xf numFmtId="0" fontId="1" fillId="0" borderId="43" xfId="0" applyFont="1" applyBorder="1" applyAlignment="1">
      <alignment wrapText="1"/>
    </xf>
    <xf numFmtId="0" fontId="1" fillId="0" borderId="45" xfId="0" applyFont="1" applyBorder="1"/>
    <xf numFmtId="0" fontId="1" fillId="0" borderId="46" xfId="0" applyFont="1" applyBorder="1"/>
    <xf numFmtId="0" fontId="1" fillId="0" borderId="27" xfId="0" applyFont="1" applyBorder="1"/>
    <xf numFmtId="0" fontId="1" fillId="0" borderId="47" xfId="0" applyFont="1" applyBorder="1" applyAlignment="1">
      <alignment horizontal="left" vertical="top" wrapText="1"/>
    </xf>
    <xf numFmtId="0" fontId="1" fillId="0" borderId="48" xfId="0" applyFont="1" applyBorder="1" applyAlignment="1">
      <alignment horizontal="left" vertical="top" wrapText="1"/>
    </xf>
    <xf numFmtId="0" fontId="1" fillId="0" borderId="49" xfId="0" applyFont="1" applyBorder="1"/>
    <xf numFmtId="0" fontId="1" fillId="0" borderId="51" xfId="0" applyFont="1" applyBorder="1"/>
    <xf numFmtId="0" fontId="1" fillId="0" borderId="51" xfId="0" applyFont="1" applyBorder="1" applyAlignment="1">
      <alignment horizontal="left" vertical="top" wrapText="1"/>
    </xf>
    <xf numFmtId="0" fontId="1" fillId="0" borderId="52" xfId="0" applyFont="1" applyBorder="1" applyAlignment="1">
      <alignment horizontal="left" vertical="top" wrapText="1"/>
    </xf>
    <xf numFmtId="0" fontId="1" fillId="0" borderId="43" xfId="0" applyFont="1" applyBorder="1" applyAlignment="1">
      <alignment horizontal="left" vertical="top" wrapText="1"/>
    </xf>
    <xf numFmtId="0" fontId="1" fillId="0" borderId="53" xfId="0" applyFont="1" applyBorder="1" applyAlignment="1">
      <alignment horizontal="left" vertical="top" wrapText="1"/>
    </xf>
    <xf numFmtId="0" fontId="1" fillId="0" borderId="54" xfId="0" applyFont="1" applyBorder="1" applyAlignment="1">
      <alignment horizontal="left" vertical="top" wrapText="1"/>
    </xf>
    <xf numFmtId="0" fontId="1" fillId="0" borderId="9" xfId="0" applyFont="1" applyBorder="1"/>
    <xf numFmtId="0" fontId="1" fillId="0" borderId="26" xfId="0" applyFont="1" applyBorder="1" applyAlignment="1">
      <alignment horizontal="left" vertical="top" wrapText="1"/>
    </xf>
    <xf numFmtId="0" fontId="1" fillId="0" borderId="27" xfId="0" applyFont="1" applyBorder="1" applyAlignment="1">
      <alignment horizontal="left" vertical="top" wrapText="1"/>
    </xf>
    <xf numFmtId="0" fontId="1" fillId="0" borderId="44" xfId="0" applyFont="1" applyBorder="1" applyAlignment="1">
      <alignment horizontal="left" vertical="top" wrapText="1"/>
    </xf>
    <xf numFmtId="0" fontId="1" fillId="0" borderId="0" xfId="0" applyFont="1" applyAlignment="1">
      <alignment horizontal="left" vertical="top" wrapText="1"/>
    </xf>
    <xf numFmtId="0" fontId="1" fillId="0" borderId="0" xfId="0" applyFont="1" applyAlignment="1">
      <alignment horizontal="center" vertical="top"/>
    </xf>
    <xf numFmtId="0" fontId="6" fillId="0" borderId="0" xfId="0" applyFont="1" applyAlignment="1">
      <alignment horizontal="center" vertical="center" wrapText="1"/>
    </xf>
    <xf numFmtId="0" fontId="6" fillId="0" borderId="0" xfId="0" applyFont="1" applyAlignment="1">
      <alignment horizontal="center" vertical="top" wrapText="1"/>
    </xf>
    <xf numFmtId="0" fontId="1" fillId="0" borderId="0" xfId="0" applyFont="1" applyAlignment="1">
      <alignment horizontal="center" vertical="center"/>
    </xf>
    <xf numFmtId="0" fontId="22" fillId="20" borderId="0" xfId="0" applyFont="1" applyFill="1" applyAlignment="1">
      <alignment horizontal="left"/>
    </xf>
    <xf numFmtId="0" fontId="23" fillId="20" borderId="0" xfId="0" applyFont="1" applyFill="1" applyAlignment="1">
      <alignment horizontal="center" vertical="center" wrapText="1"/>
    </xf>
    <xf numFmtId="0" fontId="23" fillId="20" borderId="0" xfId="0" applyFont="1" applyFill="1" applyAlignment="1">
      <alignment horizontal="left"/>
    </xf>
    <xf numFmtId="0" fontId="23" fillId="20" borderId="0" xfId="0" applyFont="1" applyFill="1" applyAlignment="1">
      <alignment horizontal="center"/>
    </xf>
    <xf numFmtId="3" fontId="23" fillId="20" borderId="0" xfId="0" applyNumberFormat="1" applyFont="1" applyFill="1" applyAlignment="1">
      <alignment horizontal="center"/>
    </xf>
    <xf numFmtId="0" fontId="3" fillId="21" borderId="0" xfId="0" applyFont="1" applyFill="1" applyAlignment="1">
      <alignment horizontal="left"/>
    </xf>
    <xf numFmtId="0" fontId="3" fillId="20" borderId="0" xfId="0" applyFont="1" applyFill="1" applyAlignment="1">
      <alignment horizontal="left"/>
    </xf>
    <xf numFmtId="3" fontId="3" fillId="20" borderId="0" xfId="0" applyNumberFormat="1" applyFont="1" applyFill="1"/>
    <xf numFmtId="0" fontId="3" fillId="20" borderId="0" xfId="0" applyFont="1" applyFill="1"/>
    <xf numFmtId="0" fontId="3" fillId="20" borderId="0" xfId="0" applyFont="1" applyFill="1" applyAlignment="1">
      <alignment horizontal="right"/>
    </xf>
    <xf numFmtId="0" fontId="24" fillId="20" borderId="0" xfId="0" applyFont="1" applyFill="1" applyAlignment="1">
      <alignment horizontal="center"/>
    </xf>
    <xf numFmtId="164" fontId="25" fillId="20" borderId="0" xfId="0" applyNumberFormat="1" applyFont="1" applyFill="1" applyAlignment="1">
      <alignment vertical="center" wrapText="1"/>
    </xf>
    <xf numFmtId="164" fontId="25" fillId="20" borderId="0" xfId="0" applyNumberFormat="1" applyFont="1" applyFill="1" applyAlignment="1">
      <alignment horizontal="right" vertical="center" wrapText="1"/>
    </xf>
    <xf numFmtId="164" fontId="26" fillId="0" borderId="0" xfId="0" applyNumberFormat="1" applyFont="1" applyAlignment="1">
      <alignment vertical="center" wrapText="1"/>
    </xf>
    <xf numFmtId="164" fontId="26" fillId="0" borderId="0" xfId="0" applyNumberFormat="1" applyFont="1" applyAlignment="1">
      <alignment horizontal="right" vertical="center" wrapText="1"/>
    </xf>
    <xf numFmtId="164" fontId="25" fillId="20" borderId="0" xfId="0" applyNumberFormat="1" applyFont="1" applyFill="1" applyAlignment="1">
      <alignment horizontal="center" vertical="center" wrapText="1"/>
    </xf>
    <xf numFmtId="164" fontId="25" fillId="21" borderId="0" xfId="0" applyNumberFormat="1" applyFont="1" applyFill="1" applyAlignment="1">
      <alignment horizontal="center" vertical="center" wrapText="1"/>
    </xf>
    <xf numFmtId="0" fontId="28" fillId="20" borderId="0" xfId="5" applyFont="1" applyFill="1" applyAlignment="1">
      <alignment vertical="center"/>
    </xf>
    <xf numFmtId="0" fontId="29" fillId="20" borderId="0" xfId="5" applyFont="1" applyFill="1" applyAlignment="1">
      <alignment vertical="center"/>
    </xf>
    <xf numFmtId="0" fontId="31" fillId="20" borderId="0" xfId="5" applyFont="1" applyFill="1"/>
    <xf numFmtId="0" fontId="29" fillId="20" borderId="0" xfId="5" applyFont="1" applyFill="1" applyAlignment="1">
      <alignment wrapText="1"/>
    </xf>
    <xf numFmtId="0" fontId="29" fillId="20" borderId="0" xfId="5" applyFont="1" applyFill="1" applyAlignment="1"/>
    <xf numFmtId="0" fontId="29" fillId="20" borderId="0" xfId="5" applyFont="1" applyFill="1" applyAlignment="1">
      <alignment horizontal="left"/>
    </xf>
    <xf numFmtId="0" fontId="28" fillId="20" borderId="0" xfId="5" applyFont="1" applyFill="1"/>
    <xf numFmtId="0" fontId="0" fillId="0" borderId="0" xfId="0" applyFill="1" applyBorder="1"/>
    <xf numFmtId="164" fontId="25" fillId="0" borderId="0" xfId="0" applyNumberFormat="1" applyFont="1" applyFill="1" applyBorder="1" applyAlignment="1">
      <alignment horizontal="center" vertical="center" wrapText="1"/>
    </xf>
    <xf numFmtId="164" fontId="32" fillId="19" borderId="0" xfId="0" applyNumberFormat="1" applyFont="1" applyFill="1" applyBorder="1" applyAlignment="1">
      <alignment horizontal="center" vertical="center" wrapText="1"/>
    </xf>
    <xf numFmtId="164" fontId="25" fillId="19" borderId="0" xfId="0" applyNumberFormat="1" applyFont="1" applyFill="1" applyBorder="1" applyAlignment="1">
      <alignment horizontal="center" vertical="center" wrapText="1"/>
    </xf>
    <xf numFmtId="4" fontId="9" fillId="19" borderId="0" xfId="3" applyNumberFormat="1" applyFont="1" applyFill="1" applyBorder="1" applyAlignment="1">
      <alignment horizontal="center" vertical="center" wrapText="1"/>
    </xf>
    <xf numFmtId="164" fontId="25" fillId="0" borderId="0" xfId="0" applyNumberFormat="1" applyFont="1" applyFill="1" applyBorder="1" applyAlignment="1">
      <alignment horizontal="right" vertical="center" wrapText="1"/>
    </xf>
    <xf numFmtId="164" fontId="9" fillId="23" borderId="1" xfId="0" applyNumberFormat="1" applyFont="1" applyFill="1" applyBorder="1" applyAlignment="1">
      <alignment horizontal="center" vertical="center" wrapText="1"/>
    </xf>
    <xf numFmtId="164" fontId="25" fillId="23" borderId="1" xfId="0" applyNumberFormat="1" applyFont="1" applyFill="1" applyBorder="1" applyAlignment="1">
      <alignment horizontal="center" vertical="center" wrapText="1"/>
    </xf>
    <xf numFmtId="1" fontId="25" fillId="23" borderId="1" xfId="0" applyNumberFormat="1" applyFont="1" applyFill="1" applyBorder="1" applyAlignment="1">
      <alignment horizontal="center" vertical="center" wrapText="1"/>
    </xf>
    <xf numFmtId="164" fontId="25" fillId="5" borderId="1" xfId="0" applyNumberFormat="1" applyFont="1" applyFill="1" applyBorder="1" applyAlignment="1">
      <alignment horizontal="center" vertical="center" textRotation="90" wrapText="1"/>
    </xf>
    <xf numFmtId="164" fontId="25" fillId="5" borderId="1" xfId="0" applyNumberFormat="1" applyFont="1" applyFill="1" applyBorder="1" applyAlignment="1">
      <alignment horizontal="left" vertical="center" wrapText="1"/>
    </xf>
    <xf numFmtId="164" fontId="25" fillId="5" borderId="1" xfId="0" applyNumberFormat="1" applyFont="1" applyFill="1" applyBorder="1" applyAlignment="1">
      <alignment horizontal="center" vertical="center" wrapText="1"/>
    </xf>
    <xf numFmtId="164" fontId="34" fillId="5" borderId="4" xfId="0" applyNumberFormat="1" applyFont="1" applyFill="1" applyBorder="1" applyAlignment="1">
      <alignment horizontal="center" vertical="center" wrapText="1"/>
    </xf>
    <xf numFmtId="164" fontId="13" fillId="5" borderId="4" xfId="0" applyNumberFormat="1" applyFont="1" applyFill="1" applyBorder="1" applyAlignment="1">
      <alignment horizontal="center" vertical="center" wrapText="1"/>
    </xf>
    <xf numFmtId="44" fontId="25" fillId="5" borderId="1" xfId="0" applyNumberFormat="1" applyFont="1" applyFill="1" applyBorder="1" applyAlignment="1">
      <alignment horizontal="center" vertical="center" wrapText="1"/>
    </xf>
    <xf numFmtId="0" fontId="35" fillId="0" borderId="49" xfId="0" applyFont="1" applyBorder="1" applyAlignment="1">
      <alignment horizontal="center" vertical="center"/>
    </xf>
    <xf numFmtId="43" fontId="35" fillId="0" borderId="9" xfId="3" applyFont="1" applyBorder="1" applyAlignment="1">
      <alignment horizontal="center" vertical="center"/>
    </xf>
    <xf numFmtId="0" fontId="35" fillId="0" borderId="9" xfId="0" applyFont="1" applyBorder="1" applyAlignment="1">
      <alignment horizontal="center" vertical="center" wrapText="1"/>
    </xf>
    <xf numFmtId="0" fontId="35" fillId="0" borderId="50" xfId="0" applyFont="1" applyBorder="1" applyAlignment="1">
      <alignment horizontal="center" vertical="center" wrapText="1"/>
    </xf>
    <xf numFmtId="0" fontId="35" fillId="0" borderId="50" xfId="0" applyFont="1" applyBorder="1" applyAlignment="1">
      <alignment horizontal="center" vertical="center"/>
    </xf>
    <xf numFmtId="0" fontId="0" fillId="25" borderId="0" xfId="0" applyFill="1"/>
    <xf numFmtId="0" fontId="0" fillId="26" borderId="0" xfId="0" applyFill="1"/>
    <xf numFmtId="43" fontId="0" fillId="0" borderId="0" xfId="0" applyNumberFormat="1"/>
    <xf numFmtId="44" fontId="0" fillId="27" borderId="1" xfId="4" applyFont="1" applyFill="1" applyBorder="1"/>
    <xf numFmtId="49" fontId="3" fillId="0" borderId="58" xfId="3" applyNumberFormat="1" applyFont="1" applyBorder="1" applyAlignment="1">
      <alignment horizontal="center"/>
    </xf>
    <xf numFmtId="0" fontId="36" fillId="0" borderId="3" xfId="0" applyFont="1" applyFill="1" applyBorder="1"/>
    <xf numFmtId="43" fontId="3" fillId="0" borderId="3" xfId="3" applyFont="1" applyBorder="1"/>
    <xf numFmtId="43" fontId="3" fillId="0" borderId="59" xfId="3" applyFont="1" applyBorder="1"/>
    <xf numFmtId="0" fontId="0" fillId="27" borderId="1" xfId="0" applyFill="1" applyBorder="1"/>
    <xf numFmtId="49" fontId="3" fillId="0" borderId="55" xfId="3" applyNumberFormat="1" applyFont="1" applyFill="1" applyBorder="1" applyAlignment="1">
      <alignment horizontal="center"/>
    </xf>
    <xf numFmtId="0" fontId="36" fillId="0" borderId="1" xfId="0" applyFont="1" applyFill="1" applyBorder="1"/>
    <xf numFmtId="43" fontId="3" fillId="0" borderId="1" xfId="3" applyFont="1" applyFill="1" applyBorder="1"/>
    <xf numFmtId="43" fontId="3" fillId="0" borderId="1" xfId="3" applyFont="1" applyBorder="1"/>
    <xf numFmtId="43" fontId="3" fillId="0" borderId="60" xfId="3" applyFont="1" applyBorder="1"/>
    <xf numFmtId="164" fontId="25" fillId="6" borderId="1" xfId="0" applyNumberFormat="1" applyFont="1" applyFill="1" applyBorder="1" applyAlignment="1">
      <alignment horizontal="center" vertical="center" textRotation="90" wrapText="1"/>
    </xf>
    <xf numFmtId="164" fontId="25" fillId="6" borderId="1" xfId="0" applyNumberFormat="1" applyFont="1" applyFill="1" applyBorder="1" applyAlignment="1">
      <alignment horizontal="left" vertical="center" wrapText="1"/>
    </xf>
    <xf numFmtId="164" fontId="25" fillId="6" borderId="1" xfId="0" applyNumberFormat="1" applyFont="1" applyFill="1" applyBorder="1" applyAlignment="1">
      <alignment horizontal="center" vertical="center" wrapText="1"/>
    </xf>
    <xf numFmtId="164" fontId="34" fillId="6" borderId="4" xfId="0" applyNumberFormat="1" applyFont="1" applyFill="1" applyBorder="1" applyAlignment="1">
      <alignment horizontal="center" vertical="center" wrapText="1"/>
    </xf>
    <xf numFmtId="164" fontId="13" fillId="6" borderId="4" xfId="0" applyNumberFormat="1" applyFont="1" applyFill="1" applyBorder="1" applyAlignment="1">
      <alignment horizontal="center" vertical="center" wrapText="1"/>
    </xf>
    <xf numFmtId="44" fontId="25" fillId="6" borderId="1" xfId="0" applyNumberFormat="1" applyFont="1" applyFill="1" applyBorder="1" applyAlignment="1">
      <alignment horizontal="center" vertical="center" wrapText="1"/>
    </xf>
    <xf numFmtId="0" fontId="0" fillId="28" borderId="0" xfId="0" applyFill="1"/>
    <xf numFmtId="44" fontId="0" fillId="0" borderId="0" xfId="0" applyNumberFormat="1"/>
    <xf numFmtId="43" fontId="0" fillId="27" borderId="1" xfId="0" applyNumberFormat="1" applyFill="1" applyBorder="1"/>
    <xf numFmtId="164" fontId="34" fillId="6" borderId="5" xfId="0" applyNumberFormat="1" applyFont="1" applyFill="1" applyBorder="1" applyAlignment="1">
      <alignment horizontal="center" vertical="center" wrapText="1"/>
    </xf>
    <xf numFmtId="0" fontId="0" fillId="6" borderId="0" xfId="0" applyFill="1" applyBorder="1"/>
    <xf numFmtId="44" fontId="0" fillId="27" borderId="1" xfId="0" applyNumberFormat="1" applyFill="1" applyBorder="1"/>
    <xf numFmtId="0" fontId="36" fillId="0" borderId="1" xfId="0" applyFont="1" applyFill="1" applyBorder="1" applyAlignment="1">
      <alignment wrapText="1"/>
    </xf>
    <xf numFmtId="43" fontId="37" fillId="0" borderId="1" xfId="3" applyFont="1" applyBorder="1"/>
    <xf numFmtId="164" fontId="25" fillId="7" borderId="1" xfId="0" applyNumberFormat="1" applyFont="1" applyFill="1" applyBorder="1" applyAlignment="1">
      <alignment horizontal="center" vertical="center" textRotation="90" wrapText="1"/>
    </xf>
    <xf numFmtId="164" fontId="25" fillId="7" borderId="1" xfId="0" applyNumberFormat="1" applyFont="1" applyFill="1" applyBorder="1" applyAlignment="1">
      <alignment horizontal="left" vertical="center" wrapText="1"/>
    </xf>
    <xf numFmtId="164" fontId="25" fillId="7" borderId="1" xfId="0" applyNumberFormat="1" applyFont="1" applyFill="1" applyBorder="1" applyAlignment="1">
      <alignment horizontal="center" vertical="center" wrapText="1"/>
    </xf>
    <xf numFmtId="164" fontId="34" fillId="7" borderId="4" xfId="0" applyNumberFormat="1" applyFont="1" applyFill="1" applyBorder="1" applyAlignment="1">
      <alignment horizontal="center" vertical="center" wrapText="1"/>
    </xf>
    <xf numFmtId="164" fontId="13" fillId="7" borderId="4" xfId="0" applyNumberFormat="1" applyFont="1" applyFill="1" applyBorder="1" applyAlignment="1">
      <alignment horizontal="center" vertical="center" wrapText="1"/>
    </xf>
    <xf numFmtId="44" fontId="25" fillId="7" borderId="1" xfId="0" applyNumberFormat="1" applyFont="1" applyFill="1" applyBorder="1" applyAlignment="1">
      <alignment horizontal="center" vertical="center" wrapText="1"/>
    </xf>
    <xf numFmtId="164" fontId="25" fillId="8" borderId="1" xfId="0" applyNumberFormat="1" applyFont="1" applyFill="1" applyBorder="1" applyAlignment="1">
      <alignment horizontal="center" vertical="center" textRotation="90" wrapText="1"/>
    </xf>
    <xf numFmtId="164" fontId="25" fillId="8" borderId="1" xfId="0" applyNumberFormat="1" applyFont="1" applyFill="1" applyBorder="1" applyAlignment="1">
      <alignment horizontal="left" vertical="center" wrapText="1"/>
    </xf>
    <xf numFmtId="164" fontId="25" fillId="8" borderId="1" xfId="0" applyNumberFormat="1" applyFont="1" applyFill="1" applyBorder="1" applyAlignment="1">
      <alignment horizontal="center" vertical="center" wrapText="1"/>
    </xf>
    <xf numFmtId="164" fontId="34" fillId="8" borderId="4" xfId="0" applyNumberFormat="1" applyFont="1" applyFill="1" applyBorder="1" applyAlignment="1">
      <alignment horizontal="center" vertical="center" wrapText="1"/>
    </xf>
    <xf numFmtId="164" fontId="13" fillId="8" borderId="4" xfId="0" applyNumberFormat="1" applyFont="1" applyFill="1" applyBorder="1" applyAlignment="1">
      <alignment horizontal="center" vertical="center" wrapText="1"/>
    </xf>
    <xf numFmtId="44" fontId="25" fillId="8" borderId="1" xfId="0" applyNumberFormat="1" applyFont="1" applyFill="1" applyBorder="1" applyAlignment="1">
      <alignment horizontal="center" vertical="center" wrapText="1"/>
    </xf>
    <xf numFmtId="0" fontId="3" fillId="0" borderId="61" xfId="0" applyFont="1" applyBorder="1"/>
    <xf numFmtId="43" fontId="38" fillId="0" borderId="62" xfId="3" applyFont="1" applyFill="1" applyBorder="1"/>
    <xf numFmtId="43" fontId="39" fillId="0" borderId="62" xfId="3" applyFont="1" applyBorder="1"/>
    <xf numFmtId="43" fontId="39" fillId="0" borderId="63" xfId="3" applyFont="1" applyBorder="1"/>
    <xf numFmtId="164" fontId="25" fillId="3" borderId="1" xfId="0" applyNumberFormat="1" applyFont="1" applyFill="1" applyBorder="1" applyAlignment="1">
      <alignment horizontal="center" vertical="center" textRotation="90" wrapText="1"/>
    </xf>
    <xf numFmtId="164" fontId="25" fillId="3" borderId="1" xfId="0" applyNumberFormat="1" applyFont="1" applyFill="1" applyBorder="1" applyAlignment="1">
      <alignment horizontal="left" vertical="center" wrapText="1"/>
    </xf>
    <xf numFmtId="164" fontId="25" fillId="3" borderId="1" xfId="0" applyNumberFormat="1" applyFont="1" applyFill="1" applyBorder="1" applyAlignment="1">
      <alignment horizontal="center" vertical="center" wrapText="1"/>
    </xf>
    <xf numFmtId="164" fontId="34" fillId="3" borderId="4" xfId="0" applyNumberFormat="1" applyFont="1" applyFill="1" applyBorder="1" applyAlignment="1">
      <alignment horizontal="center" vertical="center" wrapText="1"/>
    </xf>
    <xf numFmtId="164" fontId="13" fillId="3" borderId="4" xfId="0" applyNumberFormat="1" applyFont="1" applyFill="1" applyBorder="1" applyAlignment="1">
      <alignment horizontal="center" vertical="center" wrapText="1"/>
    </xf>
    <xf numFmtId="44" fontId="25" fillId="3" borderId="1" xfId="0" applyNumberFormat="1" applyFont="1" applyFill="1" applyBorder="1" applyAlignment="1">
      <alignment horizontal="center" vertical="center" wrapText="1"/>
    </xf>
    <xf numFmtId="44" fontId="0" fillId="0" borderId="0" xfId="4" applyFont="1"/>
    <xf numFmtId="0" fontId="0" fillId="21" borderId="0" xfId="0" applyFill="1" applyBorder="1"/>
    <xf numFmtId="164" fontId="25" fillId="9" borderId="1" xfId="0" applyNumberFormat="1" applyFont="1" applyFill="1" applyBorder="1" applyAlignment="1">
      <alignment horizontal="center" vertical="center" textRotation="90" wrapText="1"/>
    </xf>
    <xf numFmtId="164" fontId="25" fillId="9" borderId="1" xfId="0" applyNumberFormat="1" applyFont="1" applyFill="1" applyBorder="1" applyAlignment="1">
      <alignment horizontal="left" vertical="center" wrapText="1"/>
    </xf>
    <xf numFmtId="164" fontId="25" fillId="9" borderId="1" xfId="0" applyNumberFormat="1" applyFont="1" applyFill="1" applyBorder="1" applyAlignment="1">
      <alignment horizontal="center" vertical="center" wrapText="1"/>
    </xf>
    <xf numFmtId="3" fontId="34" fillId="9" borderId="1" xfId="3" applyNumberFormat="1" applyFont="1" applyFill="1" applyBorder="1" applyAlignment="1">
      <alignment horizontal="center" vertical="center" wrapText="1"/>
    </xf>
    <xf numFmtId="0" fontId="34" fillId="9" borderId="1" xfId="0" applyFont="1" applyFill="1" applyBorder="1" applyAlignment="1">
      <alignment horizontal="center" vertical="center" wrapText="1"/>
    </xf>
    <xf numFmtId="3" fontId="13" fillId="9" borderId="1" xfId="0" applyNumberFormat="1" applyFont="1" applyFill="1" applyBorder="1" applyAlignment="1">
      <alignment horizontal="center" vertical="center"/>
    </xf>
    <xf numFmtId="42" fontId="40" fillId="9" borderId="1" xfId="0" applyNumberFormat="1" applyFont="1" applyFill="1" applyBorder="1" applyAlignment="1">
      <alignment horizontal="center" vertical="center" wrapText="1"/>
    </xf>
    <xf numFmtId="44" fontId="40" fillId="9" borderId="1" xfId="0" applyNumberFormat="1" applyFont="1" applyFill="1" applyBorder="1" applyAlignment="1">
      <alignment horizontal="center" vertical="center"/>
    </xf>
    <xf numFmtId="0" fontId="25" fillId="9" borderId="1" xfId="0" applyFont="1" applyFill="1" applyBorder="1" applyAlignment="1">
      <alignment horizontal="center" vertical="center" wrapText="1"/>
    </xf>
    <xf numFmtId="3" fontId="40" fillId="9" borderId="1" xfId="0" applyNumberFormat="1" applyFont="1" applyFill="1" applyBorder="1" applyAlignment="1">
      <alignment horizontal="center" vertical="center" wrapText="1" shrinkToFit="1"/>
    </xf>
    <xf numFmtId="3" fontId="40" fillId="9" borderId="1" xfId="0" applyNumberFormat="1" applyFont="1" applyFill="1" applyBorder="1" applyAlignment="1">
      <alignment horizontal="center" vertical="center" wrapText="1"/>
    </xf>
    <xf numFmtId="164" fontId="25" fillId="4" borderId="1" xfId="0" applyNumberFormat="1" applyFont="1" applyFill="1" applyBorder="1" applyAlignment="1">
      <alignment horizontal="center" vertical="center" textRotation="90" wrapText="1"/>
    </xf>
    <xf numFmtId="164" fontId="25" fillId="4" borderId="4" xfId="0" applyNumberFormat="1" applyFont="1" applyFill="1" applyBorder="1" applyAlignment="1">
      <alignment horizontal="left" vertical="center" wrapText="1"/>
    </xf>
    <xf numFmtId="164" fontId="25" fillId="4" borderId="1" xfId="0" applyNumberFormat="1" applyFont="1" applyFill="1" applyBorder="1" applyAlignment="1">
      <alignment horizontal="center" vertical="center" wrapText="1"/>
    </xf>
    <xf numFmtId="0" fontId="34" fillId="4" borderId="1" xfId="0" applyFont="1" applyFill="1" applyBorder="1" applyAlignment="1">
      <alignment horizontal="center" vertical="center" wrapText="1"/>
    </xf>
    <xf numFmtId="3" fontId="13" fillId="4" borderId="1" xfId="0" applyNumberFormat="1" applyFont="1" applyFill="1" applyBorder="1" applyAlignment="1">
      <alignment horizontal="center" vertical="center"/>
    </xf>
    <xf numFmtId="0" fontId="40" fillId="4" borderId="1" xfId="0" applyFont="1" applyFill="1" applyBorder="1" applyAlignment="1">
      <alignment horizontal="center" vertical="center" wrapText="1"/>
    </xf>
    <xf numFmtId="44" fontId="40" fillId="4" borderId="1" xfId="0" applyNumberFormat="1" applyFont="1" applyFill="1" applyBorder="1" applyAlignment="1">
      <alignment horizontal="center" vertical="center"/>
    </xf>
    <xf numFmtId="0" fontId="25" fillId="4" borderId="1" xfId="0" applyFont="1" applyFill="1" applyBorder="1" applyAlignment="1">
      <alignment horizontal="center" vertical="center" wrapText="1"/>
    </xf>
    <xf numFmtId="164" fontId="25" fillId="10" borderId="1" xfId="0" applyNumberFormat="1" applyFont="1" applyFill="1" applyBorder="1" applyAlignment="1">
      <alignment horizontal="center" vertical="center" textRotation="90" wrapText="1"/>
    </xf>
    <xf numFmtId="164" fontId="25" fillId="10" borderId="4" xfId="0" applyNumberFormat="1" applyFont="1" applyFill="1" applyBorder="1" applyAlignment="1">
      <alignment vertical="center" wrapText="1"/>
    </xf>
    <xf numFmtId="164" fontId="25" fillId="10" borderId="4" xfId="0" applyNumberFormat="1" applyFont="1" applyFill="1" applyBorder="1" applyAlignment="1">
      <alignment horizontal="center" vertical="center" wrapText="1"/>
    </xf>
    <xf numFmtId="0" fontId="34" fillId="10" borderId="1" xfId="0" applyFont="1" applyFill="1" applyBorder="1" applyAlignment="1">
      <alignment horizontal="center" vertical="center" wrapText="1"/>
    </xf>
    <xf numFmtId="3" fontId="15" fillId="10" borderId="1" xfId="0" applyNumberFormat="1" applyFont="1" applyFill="1" applyBorder="1" applyAlignment="1">
      <alignment horizontal="center" vertical="center"/>
    </xf>
    <xf numFmtId="0" fontId="40" fillId="10" borderId="1" xfId="0" applyFont="1" applyFill="1" applyBorder="1" applyAlignment="1">
      <alignment horizontal="center" vertical="center" wrapText="1"/>
    </xf>
    <xf numFmtId="44" fontId="40" fillId="10" borderId="1" xfId="0" applyNumberFormat="1" applyFont="1" applyFill="1" applyBorder="1" applyAlignment="1">
      <alignment horizontal="center" vertical="center"/>
    </xf>
    <xf numFmtId="0" fontId="25" fillId="10" borderId="1" xfId="0" applyFont="1" applyFill="1" applyBorder="1" applyAlignment="1">
      <alignment horizontal="center" vertical="center" wrapText="1"/>
    </xf>
    <xf numFmtId="164" fontId="25" fillId="10" borderId="4" xfId="0" applyNumberFormat="1" applyFont="1" applyFill="1" applyBorder="1" applyAlignment="1">
      <alignment horizontal="left" vertical="center" wrapText="1"/>
    </xf>
    <xf numFmtId="44" fontId="0" fillId="26" borderId="0" xfId="4" applyFont="1" applyFill="1"/>
    <xf numFmtId="164" fontId="25" fillId="11" borderId="1" xfId="0" applyNumberFormat="1" applyFont="1" applyFill="1" applyBorder="1" applyAlignment="1">
      <alignment horizontal="center" vertical="center" textRotation="90" wrapText="1"/>
    </xf>
    <xf numFmtId="164" fontId="25" fillId="11" borderId="1" xfId="0" applyNumberFormat="1" applyFont="1" applyFill="1" applyBorder="1" applyAlignment="1">
      <alignment horizontal="left" vertical="center" wrapText="1"/>
    </xf>
    <xf numFmtId="164" fontId="25" fillId="11" borderId="1" xfId="0" applyNumberFormat="1" applyFont="1" applyFill="1" applyBorder="1" applyAlignment="1">
      <alignment horizontal="center" vertical="center" wrapText="1"/>
    </xf>
    <xf numFmtId="0" fontId="34" fillId="11" borderId="1" xfId="0" applyFont="1" applyFill="1" applyBorder="1" applyAlignment="1">
      <alignment horizontal="center" vertical="center" wrapText="1"/>
    </xf>
    <xf numFmtId="0" fontId="13" fillId="11" borderId="1" xfId="0" applyFont="1" applyFill="1" applyBorder="1" applyAlignment="1">
      <alignment horizontal="center" vertical="center" wrapText="1"/>
    </xf>
    <xf numFmtId="0" fontId="40" fillId="11" borderId="1" xfId="0" applyFont="1" applyFill="1" applyBorder="1" applyAlignment="1">
      <alignment horizontal="center" vertical="center" wrapText="1"/>
    </xf>
    <xf numFmtId="44" fontId="40" fillId="11" borderId="1" xfId="0" applyNumberFormat="1" applyFont="1" applyFill="1" applyBorder="1" applyAlignment="1">
      <alignment horizontal="center" vertical="center"/>
    </xf>
    <xf numFmtId="0" fontId="25" fillId="11" borderId="1" xfId="0" applyFont="1" applyFill="1" applyBorder="1" applyAlignment="1">
      <alignment horizontal="center" vertical="center" wrapText="1"/>
    </xf>
    <xf numFmtId="0" fontId="0" fillId="19" borderId="0" xfId="0" applyFill="1"/>
    <xf numFmtId="164" fontId="25" fillId="12" borderId="1" xfId="0" applyNumberFormat="1" applyFont="1" applyFill="1" applyBorder="1" applyAlignment="1">
      <alignment horizontal="center" vertical="center" textRotation="90" wrapText="1"/>
    </xf>
    <xf numFmtId="164" fontId="25" fillId="12" borderId="4" xfId="0" applyNumberFormat="1" applyFont="1" applyFill="1" applyBorder="1" applyAlignment="1">
      <alignment horizontal="left" vertical="center" wrapText="1"/>
    </xf>
    <xf numFmtId="164" fontId="25" fillId="12" borderId="4" xfId="0" applyNumberFormat="1" applyFont="1" applyFill="1" applyBorder="1" applyAlignment="1">
      <alignment horizontal="center" vertical="center" wrapText="1"/>
    </xf>
    <xf numFmtId="0" fontId="34" fillId="12" borderId="1" xfId="0" applyFont="1" applyFill="1" applyBorder="1" applyAlignment="1">
      <alignment horizontal="center" vertical="center" wrapText="1"/>
    </xf>
    <xf numFmtId="0" fontId="13" fillId="12" borderId="1" xfId="0" applyFont="1" applyFill="1" applyBorder="1" applyAlignment="1">
      <alignment horizontal="center" vertical="center" wrapText="1"/>
    </xf>
    <xf numFmtId="0" fontId="40" fillId="12" borderId="1" xfId="0" applyFont="1" applyFill="1" applyBorder="1" applyAlignment="1">
      <alignment horizontal="center" vertical="center" wrapText="1"/>
    </xf>
    <xf numFmtId="44" fontId="40" fillId="12" borderId="1" xfId="0" applyNumberFormat="1" applyFont="1" applyFill="1" applyBorder="1" applyAlignment="1">
      <alignment horizontal="right" vertical="center"/>
    </xf>
    <xf numFmtId="44" fontId="40" fillId="12" borderId="1" xfId="0" applyNumberFormat="1" applyFont="1" applyFill="1" applyBorder="1" applyAlignment="1">
      <alignment horizontal="center" vertical="center"/>
    </xf>
    <xf numFmtId="0" fontId="25" fillId="12" borderId="1" xfId="0" applyFont="1" applyFill="1" applyBorder="1" applyAlignment="1">
      <alignment horizontal="center" vertical="center" wrapText="1"/>
    </xf>
    <xf numFmtId="0" fontId="0" fillId="29" borderId="0" xfId="0" applyFill="1"/>
    <xf numFmtId="164" fontId="25" fillId="9" borderId="4" xfId="0" applyNumberFormat="1" applyFont="1" applyFill="1" applyBorder="1" applyAlignment="1">
      <alignment horizontal="left" vertical="center" wrapText="1"/>
    </xf>
    <xf numFmtId="164" fontId="25" fillId="9" borderId="4" xfId="0" applyNumberFormat="1" applyFont="1" applyFill="1" applyBorder="1" applyAlignment="1">
      <alignment horizontal="center" vertical="center" wrapText="1"/>
    </xf>
    <xf numFmtId="0" fontId="13" fillId="9" borderId="1" xfId="0" applyFont="1" applyFill="1" applyBorder="1" applyAlignment="1">
      <alignment horizontal="center" vertical="center" wrapText="1"/>
    </xf>
    <xf numFmtId="0" fontId="40" fillId="9" borderId="1" xfId="0" applyFont="1" applyFill="1" applyBorder="1" applyAlignment="1">
      <alignment horizontal="center" vertical="center" wrapText="1"/>
    </xf>
    <xf numFmtId="164" fontId="25" fillId="13" borderId="1" xfId="0" applyNumberFormat="1" applyFont="1" applyFill="1" applyBorder="1" applyAlignment="1">
      <alignment horizontal="center" vertical="center" textRotation="90" wrapText="1"/>
    </xf>
    <xf numFmtId="164" fontId="25" fillId="13" borderId="1" xfId="0" applyNumberFormat="1" applyFont="1" applyFill="1" applyBorder="1" applyAlignment="1">
      <alignment horizontal="left" vertical="center" wrapText="1"/>
    </xf>
    <xf numFmtId="164" fontId="25" fillId="13" borderId="4" xfId="0" applyNumberFormat="1" applyFont="1" applyFill="1" applyBorder="1" applyAlignment="1">
      <alignment horizontal="center" vertical="center" wrapText="1"/>
    </xf>
    <xf numFmtId="3" fontId="34" fillId="13" borderId="1" xfId="0" applyNumberFormat="1" applyFont="1" applyFill="1" applyBorder="1" applyAlignment="1">
      <alignment horizontal="center" vertical="center" wrapText="1"/>
    </xf>
    <xf numFmtId="0" fontId="34" fillId="13" borderId="1" xfId="0" applyFont="1" applyFill="1" applyBorder="1" applyAlignment="1">
      <alignment horizontal="center" vertical="center" wrapText="1"/>
    </xf>
    <xf numFmtId="3" fontId="40" fillId="13" borderId="1" xfId="0" applyNumberFormat="1" applyFont="1" applyFill="1" applyBorder="1" applyAlignment="1">
      <alignment horizontal="center" vertical="center"/>
    </xf>
    <xf numFmtId="0" fontId="40" fillId="13" borderId="1" xfId="0" applyFont="1" applyFill="1" applyBorder="1" applyAlignment="1">
      <alignment horizontal="center" vertical="center" wrapText="1"/>
    </xf>
    <xf numFmtId="44" fontId="40" fillId="13" borderId="1" xfId="0" applyNumberFormat="1" applyFont="1" applyFill="1" applyBorder="1" applyAlignment="1">
      <alignment horizontal="center" vertical="center"/>
    </xf>
    <xf numFmtId="0" fontId="25" fillId="13" borderId="1" xfId="0" applyFont="1" applyFill="1" applyBorder="1" applyAlignment="1">
      <alignment horizontal="center" vertical="center" wrapText="1"/>
    </xf>
    <xf numFmtId="0" fontId="0" fillId="30" borderId="0" xfId="0" applyFill="1"/>
    <xf numFmtId="164" fontId="25" fillId="14" borderId="1" xfId="0" applyNumberFormat="1" applyFont="1" applyFill="1" applyBorder="1" applyAlignment="1">
      <alignment horizontal="center" vertical="center" textRotation="90" wrapText="1"/>
    </xf>
    <xf numFmtId="164" fontId="25" fillId="14" borderId="4" xfId="0" applyNumberFormat="1" applyFont="1" applyFill="1" applyBorder="1" applyAlignment="1">
      <alignment horizontal="left" vertical="center" wrapText="1"/>
    </xf>
    <xf numFmtId="164" fontId="25" fillId="14" borderId="1" xfId="0" applyNumberFormat="1" applyFont="1" applyFill="1" applyBorder="1" applyAlignment="1">
      <alignment horizontal="center" vertical="center" wrapText="1"/>
    </xf>
    <xf numFmtId="0" fontId="34" fillId="14" borderId="1" xfId="0" applyFont="1" applyFill="1" applyBorder="1" applyAlignment="1">
      <alignment horizontal="center" vertical="center" wrapText="1"/>
    </xf>
    <xf numFmtId="3" fontId="13" fillId="14" borderId="1" xfId="3" applyNumberFormat="1" applyFont="1" applyFill="1" applyBorder="1" applyAlignment="1">
      <alignment horizontal="center" vertical="center" wrapText="1"/>
    </xf>
    <xf numFmtId="0" fontId="40" fillId="14" borderId="1" xfId="0" applyFont="1" applyFill="1" applyBorder="1" applyAlignment="1">
      <alignment horizontal="center" vertical="center" wrapText="1"/>
    </xf>
    <xf numFmtId="44" fontId="40" fillId="14" borderId="1" xfId="0" applyNumberFormat="1" applyFont="1" applyFill="1" applyBorder="1" applyAlignment="1">
      <alignment horizontal="center" vertical="center"/>
    </xf>
    <xf numFmtId="0" fontId="25" fillId="14" borderId="1" xfId="0" applyFont="1" applyFill="1" applyBorder="1" applyAlignment="1">
      <alignment horizontal="center" vertical="center"/>
    </xf>
    <xf numFmtId="0" fontId="25" fillId="14" borderId="1" xfId="0" applyFont="1" applyFill="1" applyBorder="1" applyAlignment="1">
      <alignment horizontal="center" vertical="center" wrapText="1"/>
    </xf>
    <xf numFmtId="0" fontId="0" fillId="31" borderId="0" xfId="0" applyFill="1"/>
    <xf numFmtId="3" fontId="40" fillId="14" borderId="1" xfId="3" applyNumberFormat="1" applyFont="1" applyFill="1" applyBorder="1" applyAlignment="1">
      <alignment horizontal="center" vertical="center" wrapText="1"/>
    </xf>
    <xf numFmtId="44" fontId="40" fillId="14" borderId="1" xfId="3" applyNumberFormat="1" applyFont="1" applyFill="1" applyBorder="1" applyAlignment="1">
      <alignment horizontal="center" vertical="center" wrapText="1"/>
    </xf>
    <xf numFmtId="3" fontId="25" fillId="14" borderId="1" xfId="3" applyNumberFormat="1" applyFont="1" applyFill="1" applyBorder="1" applyAlignment="1">
      <alignment horizontal="center" vertical="center" wrapText="1"/>
    </xf>
    <xf numFmtId="164" fontId="25" fillId="15" borderId="1" xfId="0" applyNumberFormat="1" applyFont="1" applyFill="1" applyBorder="1" applyAlignment="1">
      <alignment horizontal="center" vertical="center" textRotation="90" wrapText="1"/>
    </xf>
    <xf numFmtId="164" fontId="25" fillId="15" borderId="4" xfId="0" applyNumberFormat="1" applyFont="1" applyFill="1" applyBorder="1" applyAlignment="1">
      <alignment horizontal="left" vertical="center" wrapText="1"/>
    </xf>
    <xf numFmtId="164" fontId="25" fillId="15" borderId="1" xfId="0" applyNumberFormat="1" applyFont="1" applyFill="1" applyBorder="1" applyAlignment="1">
      <alignment horizontal="center" vertical="center" wrapText="1"/>
    </xf>
    <xf numFmtId="0" fontId="34" fillId="15" borderId="1" xfId="0" applyFont="1" applyFill="1" applyBorder="1" applyAlignment="1">
      <alignment horizontal="center" vertical="center" wrapText="1"/>
    </xf>
    <xf numFmtId="3" fontId="25" fillId="15" borderId="1" xfId="0" applyNumberFormat="1" applyFont="1" applyFill="1" applyBorder="1" applyAlignment="1">
      <alignment horizontal="center" vertical="center"/>
    </xf>
    <xf numFmtId="0" fontId="40" fillId="15" borderId="1" xfId="0" applyFont="1" applyFill="1" applyBorder="1" applyAlignment="1">
      <alignment horizontal="center" vertical="center" wrapText="1"/>
    </xf>
    <xf numFmtId="44" fontId="40" fillId="15" borderId="1" xfId="0" applyNumberFormat="1" applyFont="1" applyFill="1" applyBorder="1" applyAlignment="1">
      <alignment horizontal="center" vertical="center"/>
    </xf>
    <xf numFmtId="0" fontId="25" fillId="15" borderId="1" xfId="0" applyFont="1" applyFill="1" applyBorder="1" applyAlignment="1">
      <alignment horizontal="center" vertical="center" wrapText="1"/>
    </xf>
    <xf numFmtId="0" fontId="0" fillId="32" borderId="0" xfId="0" applyFill="1"/>
    <xf numFmtId="3" fontId="25" fillId="15" borderId="1" xfId="0" applyNumberFormat="1" applyFont="1" applyFill="1" applyBorder="1" applyAlignment="1">
      <alignment vertical="center"/>
    </xf>
    <xf numFmtId="164" fontId="25" fillId="16" borderId="2" xfId="0" applyNumberFormat="1" applyFont="1" applyFill="1" applyBorder="1" applyAlignment="1">
      <alignment horizontal="center" vertical="center" textRotation="90" wrapText="1"/>
    </xf>
    <xf numFmtId="164" fontId="25" fillId="16" borderId="4" xfId="0" applyNumberFormat="1" applyFont="1" applyFill="1" applyBorder="1" applyAlignment="1">
      <alignment horizontal="left" vertical="center" wrapText="1"/>
    </xf>
    <xf numFmtId="164" fontId="25" fillId="16" borderId="4" xfId="0" applyNumberFormat="1" applyFont="1" applyFill="1" applyBorder="1" applyAlignment="1">
      <alignment horizontal="center" vertical="center" wrapText="1"/>
    </xf>
    <xf numFmtId="0" fontId="34" fillId="16" borderId="1" xfId="0" applyFont="1" applyFill="1" applyBorder="1" applyAlignment="1">
      <alignment horizontal="center" vertical="center" wrapText="1"/>
    </xf>
    <xf numFmtId="164" fontId="13" fillId="16" borderId="1" xfId="0" applyNumberFormat="1" applyFont="1" applyFill="1" applyBorder="1" applyAlignment="1">
      <alignment horizontal="center" vertical="center" wrapText="1"/>
    </xf>
    <xf numFmtId="0" fontId="40" fillId="16" borderId="1" xfId="0" applyFont="1" applyFill="1" applyBorder="1" applyAlignment="1">
      <alignment horizontal="center" vertical="center" wrapText="1"/>
    </xf>
    <xf numFmtId="44" fontId="40" fillId="16" borderId="1" xfId="0" applyNumberFormat="1" applyFont="1" applyFill="1" applyBorder="1" applyAlignment="1">
      <alignment horizontal="center" vertical="center"/>
    </xf>
    <xf numFmtId="164" fontId="25" fillId="16" borderId="1" xfId="0" applyNumberFormat="1" applyFont="1" applyFill="1" applyBorder="1" applyAlignment="1">
      <alignment horizontal="center" vertical="center" wrapText="1"/>
    </xf>
    <xf numFmtId="164" fontId="25" fillId="16" borderId="1" xfId="0" applyNumberFormat="1" applyFont="1" applyFill="1" applyBorder="1" applyAlignment="1">
      <alignment horizontal="center" vertical="center" textRotation="90" wrapText="1"/>
    </xf>
    <xf numFmtId="164" fontId="25" fillId="17" borderId="1" xfId="0" applyNumberFormat="1" applyFont="1" applyFill="1" applyBorder="1" applyAlignment="1">
      <alignment horizontal="center" vertical="center" textRotation="90" wrapText="1"/>
    </xf>
    <xf numFmtId="164" fontId="25" fillId="17" borderId="4" xfId="0" applyNumberFormat="1" applyFont="1" applyFill="1" applyBorder="1" applyAlignment="1">
      <alignment horizontal="left" vertical="center" wrapText="1"/>
    </xf>
    <xf numFmtId="164" fontId="25" fillId="17" borderId="1" xfId="0" applyNumberFormat="1" applyFont="1" applyFill="1" applyBorder="1" applyAlignment="1">
      <alignment horizontal="center" vertical="center" wrapText="1"/>
    </xf>
    <xf numFmtId="164" fontId="34" fillId="17" borderId="1" xfId="0" applyNumberFormat="1" applyFont="1" applyFill="1" applyBorder="1" applyAlignment="1">
      <alignment horizontal="center" vertical="center" wrapText="1"/>
    </xf>
    <xf numFmtId="164" fontId="34" fillId="17" borderId="4" xfId="0" applyNumberFormat="1" applyFont="1" applyFill="1" applyBorder="1" applyAlignment="1">
      <alignment horizontal="center" vertical="center" wrapText="1"/>
    </xf>
    <xf numFmtId="164" fontId="13" fillId="17" borderId="1" xfId="0" applyNumberFormat="1" applyFont="1" applyFill="1" applyBorder="1" applyAlignment="1">
      <alignment horizontal="center" vertical="center" wrapText="1"/>
    </xf>
    <xf numFmtId="0" fontId="40" fillId="17" borderId="1" xfId="0" applyFont="1" applyFill="1" applyBorder="1" applyAlignment="1">
      <alignment horizontal="center" vertical="center" wrapText="1"/>
    </xf>
    <xf numFmtId="44" fontId="40" fillId="17" borderId="1" xfId="0" applyNumberFormat="1" applyFont="1" applyFill="1" applyBorder="1" applyAlignment="1">
      <alignment horizontal="center" vertical="center"/>
    </xf>
    <xf numFmtId="164" fontId="25" fillId="17" borderId="4" xfId="0" applyNumberFormat="1" applyFont="1" applyFill="1" applyBorder="1" applyAlignment="1">
      <alignment horizontal="center" vertical="center" wrapText="1"/>
    </xf>
    <xf numFmtId="0" fontId="0" fillId="0" borderId="0" xfId="0" applyBorder="1"/>
    <xf numFmtId="3" fontId="1" fillId="0" borderId="0" xfId="0" applyNumberFormat="1" applyFont="1" applyAlignment="1">
      <alignment horizontal="center" vertical="center"/>
    </xf>
    <xf numFmtId="0" fontId="0" fillId="0" borderId="0" xfId="0" applyFill="1"/>
    <xf numFmtId="0" fontId="0" fillId="0" borderId="0" xfId="0" applyFill="1" applyAlignment="1">
      <alignment horizontal="right"/>
    </xf>
    <xf numFmtId="165" fontId="0" fillId="0" borderId="0" xfId="0" applyNumberFormat="1"/>
    <xf numFmtId="0" fontId="40" fillId="0" borderId="0" xfId="0" applyFont="1" applyFill="1" applyBorder="1" applyAlignment="1">
      <alignment horizontal="center" vertical="center" wrapText="1"/>
    </xf>
    <xf numFmtId="44" fontId="0" fillId="0" borderId="0" xfId="0" applyNumberFormat="1" applyFill="1" applyAlignment="1">
      <alignment horizontal="right"/>
    </xf>
    <xf numFmtId="0" fontId="0" fillId="0" borderId="0" xfId="0" applyAlignment="1">
      <alignment horizontal="right"/>
    </xf>
    <xf numFmtId="0" fontId="0" fillId="0" borderId="0" xfId="0" applyAlignment="1">
      <alignment horizontal="center" vertical="center" wrapText="1"/>
    </xf>
    <xf numFmtId="0" fontId="0" fillId="21" borderId="0" xfId="0" applyFill="1"/>
    <xf numFmtId="0" fontId="41" fillId="0" borderId="0" xfId="0" applyFont="1"/>
    <xf numFmtId="0" fontId="42" fillId="0" borderId="0" xfId="0" applyFont="1"/>
    <xf numFmtId="0" fontId="42" fillId="0" borderId="0" xfId="0" applyFont="1" applyAlignment="1">
      <alignment horizontal="center" vertical="top"/>
    </xf>
    <xf numFmtId="0" fontId="41" fillId="0" borderId="0" xfId="0" applyFont="1" applyAlignment="1">
      <alignment horizontal="left" vertical="center" wrapText="1"/>
    </xf>
    <xf numFmtId="0" fontId="1" fillId="0" borderId="0" xfId="0" applyFont="1" applyAlignment="1"/>
    <xf numFmtId="0" fontId="43" fillId="2" borderId="64" xfId="0" applyFont="1" applyFill="1" applyBorder="1" applyAlignment="1">
      <alignment vertical="center" wrapText="1"/>
    </xf>
    <xf numFmtId="0" fontId="41" fillId="19" borderId="4" xfId="0" applyFont="1" applyFill="1" applyBorder="1" applyAlignment="1">
      <alignment vertical="center" wrapText="1"/>
    </xf>
    <xf numFmtId="0" fontId="44" fillId="33" borderId="1" xfId="0" applyFont="1" applyFill="1" applyBorder="1" applyAlignment="1">
      <alignment horizontal="left" vertical="center" wrapText="1"/>
    </xf>
    <xf numFmtId="0" fontId="45" fillId="19" borderId="1" xfId="0" applyFont="1" applyFill="1" applyBorder="1" applyAlignment="1">
      <alignment horizontal="left" vertical="center" wrapText="1"/>
    </xf>
    <xf numFmtId="0" fontId="0" fillId="0" borderId="0" xfId="0" applyAlignment="1">
      <alignment wrapText="1"/>
    </xf>
    <xf numFmtId="0" fontId="46" fillId="33" borderId="1" xfId="0" applyFont="1" applyFill="1" applyBorder="1" applyAlignment="1">
      <alignment horizontal="left" vertical="center" wrapText="1"/>
    </xf>
    <xf numFmtId="0" fontId="2" fillId="0" borderId="55" xfId="0" applyFont="1" applyBorder="1" applyAlignment="1">
      <alignment horizontal="justify" vertical="center" wrapText="1"/>
    </xf>
    <xf numFmtId="0" fontId="44" fillId="19" borderId="1" xfId="0" applyFont="1" applyFill="1" applyBorder="1" applyAlignment="1">
      <alignment horizontal="left" vertical="center" wrapText="1"/>
    </xf>
    <xf numFmtId="0" fontId="47" fillId="33" borderId="1" xfId="0" applyFont="1" applyFill="1" applyBorder="1" applyAlignment="1">
      <alignment horizontal="left" vertical="center" wrapText="1"/>
    </xf>
    <xf numFmtId="0" fontId="42" fillId="0" borderId="0" xfId="0" applyFont="1" applyFill="1" applyBorder="1" applyAlignment="1">
      <alignment vertical="center" wrapText="1"/>
    </xf>
    <xf numFmtId="0" fontId="48" fillId="0" borderId="0" xfId="0" applyFont="1"/>
    <xf numFmtId="0" fontId="18" fillId="34" borderId="1" xfId="0" applyFont="1" applyFill="1" applyBorder="1" applyAlignment="1">
      <alignment horizontal="center" wrapText="1"/>
    </xf>
    <xf numFmtId="0" fontId="52" fillId="34" borderId="1" xfId="0" applyFont="1" applyFill="1" applyBorder="1" applyAlignment="1">
      <alignment horizontal="center" wrapText="1"/>
    </xf>
    <xf numFmtId="0" fontId="18" fillId="34" borderId="2" xfId="0" applyFont="1" applyFill="1" applyBorder="1" applyAlignment="1">
      <alignment horizontal="center" wrapText="1"/>
    </xf>
    <xf numFmtId="0" fontId="16" fillId="35" borderId="1" xfId="0" applyFont="1" applyFill="1" applyBorder="1" applyAlignment="1">
      <alignment horizontal="center" wrapText="1"/>
    </xf>
    <xf numFmtId="0" fontId="16" fillId="34" borderId="1" xfId="0" applyFont="1" applyFill="1" applyBorder="1" applyAlignment="1">
      <alignment horizontal="center" wrapText="1"/>
    </xf>
    <xf numFmtId="0" fontId="18" fillId="34" borderId="56" xfId="0" applyFont="1" applyFill="1" applyBorder="1" applyAlignment="1">
      <alignment horizontal="center" wrapText="1"/>
    </xf>
    <xf numFmtId="0" fontId="1" fillId="36" borderId="1" xfId="0" applyFont="1" applyFill="1" applyBorder="1" applyAlignment="1">
      <alignment horizontal="center" vertical="center"/>
    </xf>
    <xf numFmtId="0" fontId="1" fillId="27" borderId="1" xfId="0" applyFont="1" applyFill="1" applyBorder="1" applyAlignment="1">
      <alignment horizontal="center" vertical="center"/>
    </xf>
    <xf numFmtId="0" fontId="1" fillId="37" borderId="1" xfId="0" applyFont="1" applyFill="1" applyBorder="1" applyAlignment="1">
      <alignment horizontal="center" vertical="center"/>
    </xf>
    <xf numFmtId="0" fontId="12" fillId="0" borderId="1" xfId="0" applyFont="1" applyBorder="1" applyAlignment="1">
      <alignment horizontal="left" vertical="center" wrapText="1"/>
    </xf>
    <xf numFmtId="0" fontId="12" fillId="0" borderId="55" xfId="0" applyFont="1" applyBorder="1" applyAlignment="1">
      <alignment horizontal="center" vertical="center"/>
    </xf>
    <xf numFmtId="0" fontId="12" fillId="0" borderId="1" xfId="0" applyFont="1" applyBorder="1" applyAlignment="1">
      <alignment horizontal="center" vertical="center" wrapText="1"/>
    </xf>
    <xf numFmtId="0" fontId="17" fillId="0" borderId="55" xfId="0" applyFont="1" applyBorder="1" applyAlignment="1">
      <alignment horizontal="center" vertical="center" wrapText="1"/>
    </xf>
    <xf numFmtId="0" fontId="17" fillId="35" borderId="55" xfId="0" applyFont="1" applyFill="1" applyBorder="1"/>
    <xf numFmtId="0" fontId="17" fillId="35" borderId="1" xfId="0" applyFont="1" applyFill="1" applyBorder="1"/>
    <xf numFmtId="0" fontId="17" fillId="0" borderId="1" xfId="0" applyFont="1" applyBorder="1"/>
    <xf numFmtId="0" fontId="17" fillId="19" borderId="1" xfId="0" applyFont="1" applyFill="1" applyBorder="1"/>
    <xf numFmtId="0" fontId="17" fillId="0" borderId="4" xfId="0" applyFont="1" applyBorder="1"/>
    <xf numFmtId="0" fontId="0" fillId="0" borderId="1" xfId="0" applyBorder="1"/>
    <xf numFmtId="10" fontId="0" fillId="0" borderId="1" xfId="0" applyNumberFormat="1" applyBorder="1"/>
    <xf numFmtId="0" fontId="0" fillId="36" borderId="1" xfId="0" applyFill="1" applyBorder="1"/>
    <xf numFmtId="0" fontId="17" fillId="0" borderId="55" xfId="0" applyFont="1" applyBorder="1" applyAlignment="1">
      <alignment horizontal="center" wrapText="1"/>
    </xf>
    <xf numFmtId="166" fontId="17" fillId="0" borderId="1" xfId="3" applyNumberFormat="1" applyFont="1" applyBorder="1"/>
    <xf numFmtId="0" fontId="0" fillId="0" borderId="1" xfId="0" applyBorder="1" applyAlignment="1">
      <alignment horizontal="center" vertical="center"/>
    </xf>
    <xf numFmtId="0" fontId="17" fillId="0" borderId="1" xfId="0" applyFont="1" applyBorder="1" applyAlignment="1">
      <alignment horizontal="center" wrapText="1"/>
    </xf>
    <xf numFmtId="0" fontId="17" fillId="35" borderId="1" xfId="0" applyFont="1" applyFill="1" applyBorder="1" applyAlignment="1"/>
    <xf numFmtId="0" fontId="17" fillId="0" borderId="1" xfId="0" applyFont="1" applyBorder="1" applyAlignment="1"/>
    <xf numFmtId="0" fontId="17" fillId="19" borderId="1" xfId="0" applyFont="1" applyFill="1" applyBorder="1" applyAlignment="1"/>
    <xf numFmtId="0" fontId="17" fillId="0" borderId="4" xfId="0" applyFont="1" applyBorder="1" applyAlignment="1"/>
    <xf numFmtId="0" fontId="0" fillId="37" borderId="1" xfId="0" applyFill="1" applyBorder="1"/>
    <xf numFmtId="166" fontId="17" fillId="0" borderId="1" xfId="3" applyNumberFormat="1" applyFont="1" applyBorder="1" applyAlignment="1"/>
    <xf numFmtId="43" fontId="53" fillId="0" borderId="1" xfId="3" applyFont="1" applyBorder="1"/>
    <xf numFmtId="43" fontId="53" fillId="0" borderId="4" xfId="3" applyFont="1" applyBorder="1"/>
    <xf numFmtId="9" fontId="17" fillId="0" borderId="1" xfId="0" applyNumberFormat="1" applyFont="1" applyBorder="1"/>
    <xf numFmtId="0" fontId="17" fillId="0" borderId="4" xfId="0" applyFont="1" applyFill="1" applyBorder="1"/>
    <xf numFmtId="2" fontId="17" fillId="0" borderId="4" xfId="0" applyNumberFormat="1" applyFont="1" applyBorder="1"/>
    <xf numFmtId="9" fontId="17" fillId="35" borderId="1" xfId="0" applyNumberFormat="1" applyFont="1" applyFill="1" applyBorder="1"/>
    <xf numFmtId="9" fontId="17" fillId="0" borderId="4" xfId="0" applyNumberFormat="1" applyFont="1" applyBorder="1"/>
    <xf numFmtId="10" fontId="17" fillId="0" borderId="1" xfId="0" applyNumberFormat="1" applyFont="1" applyBorder="1"/>
    <xf numFmtId="0" fontId="17" fillId="35" borderId="1" xfId="0" applyFont="1" applyFill="1" applyBorder="1" applyAlignment="1">
      <alignment horizontal="center"/>
    </xf>
    <xf numFmtId="0" fontId="17" fillId="0" borderId="1" xfId="0" applyFont="1" applyBorder="1" applyAlignment="1">
      <alignment horizontal="center"/>
    </xf>
    <xf numFmtId="0" fontId="17" fillId="0" borderId="4" xfId="0" applyFont="1" applyBorder="1" applyAlignment="1">
      <alignment horizontal="center"/>
    </xf>
    <xf numFmtId="0" fontId="17" fillId="0" borderId="3" xfId="0" applyFont="1" applyBorder="1" applyAlignment="1">
      <alignment horizontal="center" wrapText="1"/>
    </xf>
    <xf numFmtId="0" fontId="17" fillId="35" borderId="3" xfId="0" applyFont="1" applyFill="1" applyBorder="1"/>
    <xf numFmtId="0" fontId="17" fillId="0" borderId="3" xfId="0" applyFont="1" applyBorder="1"/>
    <xf numFmtId="0" fontId="17" fillId="0" borderId="71" xfId="0" applyFont="1" applyBorder="1"/>
    <xf numFmtId="0" fontId="17" fillId="0" borderId="0" xfId="0" applyFont="1"/>
    <xf numFmtId="0" fontId="30" fillId="38" borderId="1" xfId="5" applyFont="1" applyFill="1" applyBorder="1" applyAlignment="1">
      <alignment horizontal="center" vertical="center"/>
    </xf>
    <xf numFmtId="0" fontId="56" fillId="38" borderId="1" xfId="5" applyFont="1" applyFill="1" applyBorder="1" applyAlignment="1">
      <alignment horizontal="center" vertical="center"/>
    </xf>
    <xf numFmtId="0" fontId="25" fillId="38" borderId="1" xfId="5" applyFont="1" applyFill="1" applyBorder="1" applyAlignment="1">
      <alignment horizontal="center" vertical="center" wrapText="1"/>
    </xf>
    <xf numFmtId="0" fontId="13" fillId="38" borderId="1" xfId="5" applyFont="1" applyFill="1" applyBorder="1" applyAlignment="1">
      <alignment horizontal="center" vertical="center" wrapText="1"/>
    </xf>
    <xf numFmtId="0" fontId="30" fillId="38" borderId="1" xfId="5" applyFont="1" applyFill="1" applyBorder="1" applyAlignment="1">
      <alignment horizontal="center" vertical="center" wrapText="1"/>
    </xf>
    <xf numFmtId="0" fontId="30" fillId="38" borderId="1" xfId="5" applyFont="1" applyFill="1" applyBorder="1" applyAlignment="1">
      <alignment vertical="center" wrapText="1"/>
    </xf>
    <xf numFmtId="0" fontId="56" fillId="38" borderId="1" xfId="5" applyFont="1" applyFill="1" applyBorder="1" applyAlignment="1">
      <alignment horizontal="center" vertical="center" wrapText="1"/>
    </xf>
    <xf numFmtId="1" fontId="57" fillId="5" borderId="1" xfId="0" applyNumberFormat="1" applyFont="1" applyFill="1" applyBorder="1" applyAlignment="1">
      <alignment horizontal="center" vertical="center" wrapText="1"/>
    </xf>
    <xf numFmtId="1" fontId="30" fillId="5" borderId="1" xfId="0" applyNumberFormat="1" applyFont="1" applyFill="1" applyBorder="1" applyAlignment="1">
      <alignment horizontal="center" vertical="center" wrapText="1"/>
    </xf>
    <xf numFmtId="165" fontId="58" fillId="5" borderId="1" xfId="0" applyNumberFormat="1" applyFont="1" applyFill="1" applyBorder="1" applyAlignment="1">
      <alignment horizontal="right" vertical="center" wrapText="1"/>
    </xf>
    <xf numFmtId="44" fontId="58" fillId="5" borderId="1" xfId="0" applyNumberFormat="1" applyFont="1" applyFill="1" applyBorder="1" applyAlignment="1">
      <alignment horizontal="center" vertical="center" wrapText="1"/>
    </xf>
    <xf numFmtId="44" fontId="58" fillId="5" borderId="4" xfId="0" applyNumberFormat="1" applyFont="1" applyFill="1" applyBorder="1" applyAlignment="1">
      <alignment horizontal="center" vertical="center" wrapText="1"/>
    </xf>
    <xf numFmtId="0" fontId="59" fillId="35" borderId="1" xfId="0" applyFont="1" applyFill="1" applyBorder="1" applyAlignment="1">
      <alignment horizontal="center" vertical="center"/>
    </xf>
    <xf numFmtId="0" fontId="59" fillId="19" borderId="1" xfId="0" applyFont="1" applyFill="1" applyBorder="1" applyAlignment="1">
      <alignment horizontal="center" vertical="center"/>
    </xf>
    <xf numFmtId="0" fontId="59" fillId="0" borderId="1" xfId="0" applyFont="1" applyBorder="1" applyAlignment="1">
      <alignment horizontal="center" vertical="center"/>
    </xf>
    <xf numFmtId="10" fontId="26" fillId="0" borderId="1" xfId="0" applyNumberFormat="1" applyFont="1" applyBorder="1" applyAlignment="1">
      <alignment horizontal="center" vertical="center"/>
    </xf>
    <xf numFmtId="44" fontId="58" fillId="5" borderId="1" xfId="0" applyNumberFormat="1" applyFont="1" applyFill="1" applyBorder="1" applyAlignment="1">
      <alignment horizontal="right" vertical="center" wrapText="1"/>
    </xf>
    <xf numFmtId="1" fontId="57" fillId="6" borderId="1" xfId="0" applyNumberFormat="1" applyFont="1" applyFill="1" applyBorder="1" applyAlignment="1">
      <alignment horizontal="center" vertical="center" wrapText="1"/>
    </xf>
    <xf numFmtId="1" fontId="30" fillId="6" borderId="1" xfId="0" applyNumberFormat="1" applyFont="1" applyFill="1" applyBorder="1" applyAlignment="1">
      <alignment horizontal="center" vertical="center" wrapText="1"/>
    </xf>
    <xf numFmtId="44" fontId="58" fillId="6" borderId="1" xfId="0" applyNumberFormat="1" applyFont="1" applyFill="1" applyBorder="1" applyAlignment="1">
      <alignment horizontal="right" vertical="center" wrapText="1"/>
    </xf>
    <xf numFmtId="44" fontId="58" fillId="6" borderId="1" xfId="0" applyNumberFormat="1" applyFont="1" applyFill="1" applyBorder="1" applyAlignment="1">
      <alignment horizontal="center" vertical="center" wrapText="1"/>
    </xf>
    <xf numFmtId="44" fontId="58" fillId="6" borderId="4" xfId="0" applyNumberFormat="1" applyFont="1" applyFill="1" applyBorder="1" applyAlignment="1">
      <alignment horizontal="center" vertical="center" wrapText="1"/>
    </xf>
    <xf numFmtId="1" fontId="57" fillId="7" borderId="1" xfId="0" applyNumberFormat="1" applyFont="1" applyFill="1" applyBorder="1" applyAlignment="1">
      <alignment horizontal="center" vertical="center" wrapText="1"/>
    </xf>
    <xf numFmtId="1" fontId="30" fillId="7" borderId="1" xfId="0" applyNumberFormat="1" applyFont="1" applyFill="1" applyBorder="1" applyAlignment="1">
      <alignment horizontal="center" vertical="center" wrapText="1"/>
    </xf>
    <xf numFmtId="44" fontId="58" fillId="7" borderId="1" xfId="0" applyNumberFormat="1" applyFont="1" applyFill="1" applyBorder="1" applyAlignment="1">
      <alignment horizontal="right" vertical="center" wrapText="1"/>
    </xf>
    <xf numFmtId="44" fontId="58" fillId="7" borderId="1" xfId="0" applyNumberFormat="1" applyFont="1" applyFill="1" applyBorder="1" applyAlignment="1">
      <alignment horizontal="center" vertical="center" wrapText="1"/>
    </xf>
    <xf numFmtId="44" fontId="58" fillId="7" borderId="4" xfId="0" applyNumberFormat="1" applyFont="1" applyFill="1" applyBorder="1" applyAlignment="1">
      <alignment horizontal="center" vertical="center" wrapText="1"/>
    </xf>
    <xf numFmtId="1" fontId="57" fillId="8" borderId="1" xfId="0" applyNumberFormat="1" applyFont="1" applyFill="1" applyBorder="1" applyAlignment="1">
      <alignment horizontal="center" vertical="center" wrapText="1"/>
    </xf>
    <xf numFmtId="1" fontId="30" fillId="8" borderId="1" xfId="0" applyNumberFormat="1" applyFont="1" applyFill="1" applyBorder="1" applyAlignment="1">
      <alignment horizontal="center" vertical="center" wrapText="1"/>
    </xf>
    <xf numFmtId="44" fontId="58" fillId="8" borderId="1" xfId="0" applyNumberFormat="1" applyFont="1" applyFill="1" applyBorder="1" applyAlignment="1">
      <alignment horizontal="right" vertical="center" wrapText="1"/>
    </xf>
    <xf numFmtId="44" fontId="58" fillId="8" borderId="1" xfId="0" applyNumberFormat="1" applyFont="1" applyFill="1" applyBorder="1" applyAlignment="1">
      <alignment horizontal="center" vertical="center" wrapText="1"/>
    </xf>
    <xf numFmtId="44" fontId="58" fillId="8" borderId="4" xfId="0" applyNumberFormat="1" applyFont="1" applyFill="1" applyBorder="1" applyAlignment="1">
      <alignment horizontal="center" vertical="center" wrapText="1"/>
    </xf>
    <xf numFmtId="1" fontId="57" fillId="3" borderId="1" xfId="0" applyNumberFormat="1" applyFont="1" applyFill="1" applyBorder="1" applyAlignment="1">
      <alignment horizontal="center" vertical="center" wrapText="1"/>
    </xf>
    <xf numFmtId="1" fontId="30" fillId="3" borderId="1" xfId="0" applyNumberFormat="1" applyFont="1" applyFill="1" applyBorder="1" applyAlignment="1">
      <alignment horizontal="center" vertical="center" wrapText="1"/>
    </xf>
    <xf numFmtId="44" fontId="58" fillId="3" borderId="1" xfId="0" applyNumberFormat="1" applyFont="1" applyFill="1" applyBorder="1" applyAlignment="1">
      <alignment horizontal="right" vertical="center" wrapText="1"/>
    </xf>
    <xf numFmtId="44" fontId="58" fillId="3" borderId="1" xfId="0" applyNumberFormat="1" applyFont="1" applyFill="1" applyBorder="1" applyAlignment="1">
      <alignment horizontal="center" vertical="center" wrapText="1"/>
    </xf>
    <xf numFmtId="44" fontId="58" fillId="3" borderId="4" xfId="0" applyNumberFormat="1" applyFont="1" applyFill="1" applyBorder="1" applyAlignment="1">
      <alignment horizontal="center" vertical="center" wrapText="1"/>
    </xf>
    <xf numFmtId="1" fontId="60" fillId="9" borderId="1" xfId="0" applyNumberFormat="1" applyFont="1" applyFill="1" applyBorder="1" applyAlignment="1">
      <alignment horizontal="center" vertical="center"/>
    </xf>
    <xf numFmtId="1" fontId="61" fillId="9" borderId="1" xfId="0" applyNumberFormat="1" applyFont="1" applyFill="1" applyBorder="1" applyAlignment="1">
      <alignment horizontal="center" vertical="center"/>
    </xf>
    <xf numFmtId="44" fontId="62" fillId="9" borderId="1" xfId="0" applyNumberFormat="1" applyFont="1" applyFill="1" applyBorder="1" applyAlignment="1">
      <alignment horizontal="right" vertical="center"/>
    </xf>
    <xf numFmtId="44" fontId="62" fillId="9" borderId="1" xfId="0" applyNumberFormat="1" applyFont="1" applyFill="1" applyBorder="1" applyAlignment="1">
      <alignment horizontal="center" vertical="center"/>
    </xf>
    <xf numFmtId="44" fontId="62" fillId="9" borderId="4" xfId="0" applyNumberFormat="1" applyFont="1" applyFill="1" applyBorder="1" applyAlignment="1">
      <alignment horizontal="center" vertical="center"/>
    </xf>
    <xf numFmtId="1" fontId="57" fillId="4" borderId="1" xfId="0" applyNumberFormat="1" applyFont="1" applyFill="1" applyBorder="1" applyAlignment="1">
      <alignment horizontal="center" vertical="center"/>
    </xf>
    <xf numFmtId="1" fontId="30" fillId="4" borderId="1" xfId="0" applyNumberFormat="1" applyFont="1" applyFill="1" applyBorder="1" applyAlignment="1">
      <alignment horizontal="center" vertical="center"/>
    </xf>
    <xf numFmtId="44" fontId="62" fillId="4" borderId="1" xfId="0" applyNumberFormat="1" applyFont="1" applyFill="1" applyBorder="1" applyAlignment="1">
      <alignment horizontal="right" vertical="center"/>
    </xf>
    <xf numFmtId="44" fontId="62" fillId="4" borderId="1" xfId="0" applyNumberFormat="1" applyFont="1" applyFill="1" applyBorder="1" applyAlignment="1">
      <alignment horizontal="center" vertical="center"/>
    </xf>
    <xf numFmtId="44" fontId="62" fillId="4" borderId="4" xfId="0" applyNumberFormat="1" applyFont="1" applyFill="1" applyBorder="1" applyAlignment="1">
      <alignment horizontal="center" vertical="center"/>
    </xf>
    <xf numFmtId="1" fontId="60" fillId="10" borderId="1" xfId="0" applyNumberFormat="1" applyFont="1" applyFill="1" applyBorder="1" applyAlignment="1">
      <alignment horizontal="center" vertical="center"/>
    </xf>
    <xf numFmtId="1" fontId="61" fillId="10" borderId="1" xfId="0" applyNumberFormat="1" applyFont="1" applyFill="1" applyBorder="1" applyAlignment="1">
      <alignment horizontal="center" vertical="center"/>
    </xf>
    <xf numFmtId="44" fontId="62" fillId="10" borderId="1" xfId="0" applyNumberFormat="1" applyFont="1" applyFill="1" applyBorder="1" applyAlignment="1">
      <alignment horizontal="right" vertical="center"/>
    </xf>
    <xf numFmtId="44" fontId="62" fillId="10" borderId="1" xfId="0" applyNumberFormat="1" applyFont="1" applyFill="1" applyBorder="1" applyAlignment="1">
      <alignment horizontal="center" vertical="center"/>
    </xf>
    <xf numFmtId="44" fontId="62" fillId="10" borderId="4" xfId="0" applyNumberFormat="1" applyFont="1" applyFill="1" applyBorder="1" applyAlignment="1">
      <alignment horizontal="center" vertical="center"/>
    </xf>
    <xf numFmtId="1" fontId="60" fillId="11" borderId="1" xfId="0" applyNumberFormat="1" applyFont="1" applyFill="1" applyBorder="1" applyAlignment="1">
      <alignment horizontal="center" vertical="center"/>
    </xf>
    <xf numFmtId="1" fontId="61" fillId="11" borderId="1" xfId="0" applyNumberFormat="1" applyFont="1" applyFill="1" applyBorder="1" applyAlignment="1">
      <alignment horizontal="center" vertical="center"/>
    </xf>
    <xf numFmtId="44" fontId="62" fillId="11" borderId="1" xfId="0" applyNumberFormat="1" applyFont="1" applyFill="1" applyBorder="1" applyAlignment="1">
      <alignment horizontal="center" vertical="center"/>
    </xf>
    <xf numFmtId="44" fontId="62" fillId="11" borderId="1" xfId="0" applyNumberFormat="1" applyFont="1" applyFill="1" applyBorder="1" applyAlignment="1">
      <alignment horizontal="right" vertical="center"/>
    </xf>
    <xf numFmtId="44" fontId="62" fillId="11" borderId="4" xfId="0" applyNumberFormat="1" applyFont="1" applyFill="1" applyBorder="1" applyAlignment="1">
      <alignment horizontal="center" vertical="center"/>
    </xf>
    <xf numFmtId="1" fontId="60" fillId="12" borderId="1" xfId="0" applyNumberFormat="1" applyFont="1" applyFill="1" applyBorder="1" applyAlignment="1">
      <alignment horizontal="center" vertical="center"/>
    </xf>
    <xf numFmtId="1" fontId="61" fillId="12" borderId="1" xfId="0" applyNumberFormat="1" applyFont="1" applyFill="1" applyBorder="1" applyAlignment="1">
      <alignment horizontal="center" vertical="center"/>
    </xf>
    <xf numFmtId="44" fontId="62" fillId="12" borderId="1" xfId="0" applyNumberFormat="1" applyFont="1" applyFill="1" applyBorder="1" applyAlignment="1">
      <alignment horizontal="right" vertical="center"/>
    </xf>
    <xf numFmtId="44" fontId="62" fillId="12" borderId="1" xfId="0" applyNumberFormat="1" applyFont="1" applyFill="1" applyBorder="1" applyAlignment="1">
      <alignment horizontal="center" vertical="center"/>
    </xf>
    <xf numFmtId="44" fontId="62" fillId="12" borderId="4" xfId="0" applyNumberFormat="1" applyFont="1" applyFill="1" applyBorder="1" applyAlignment="1">
      <alignment horizontal="center" vertical="center"/>
    </xf>
    <xf numFmtId="44" fontId="62" fillId="12" borderId="4" xfId="0" applyNumberFormat="1" applyFont="1" applyFill="1" applyBorder="1" applyAlignment="1">
      <alignment horizontal="right" vertical="center"/>
    </xf>
    <xf numFmtId="1" fontId="60" fillId="13" borderId="1" xfId="0" applyNumberFormat="1" applyFont="1" applyFill="1" applyBorder="1" applyAlignment="1">
      <alignment horizontal="center" vertical="center"/>
    </xf>
    <xf numFmtId="1" fontId="61" fillId="13" borderId="1" xfId="0" applyNumberFormat="1" applyFont="1" applyFill="1" applyBorder="1" applyAlignment="1">
      <alignment horizontal="center" vertical="center"/>
    </xf>
    <xf numFmtId="44" fontId="62" fillId="13" borderId="1" xfId="0" applyNumberFormat="1" applyFont="1" applyFill="1" applyBorder="1" applyAlignment="1">
      <alignment horizontal="right" vertical="center"/>
    </xf>
    <xf numFmtId="44" fontId="62" fillId="13" borderId="1" xfId="0" applyNumberFormat="1" applyFont="1" applyFill="1" applyBorder="1" applyAlignment="1">
      <alignment horizontal="center" vertical="center"/>
    </xf>
    <xf numFmtId="44" fontId="62" fillId="13" borderId="4" xfId="0" applyNumberFormat="1" applyFont="1" applyFill="1" applyBorder="1" applyAlignment="1">
      <alignment horizontal="center" vertical="center"/>
    </xf>
    <xf numFmtId="1" fontId="60" fillId="14" borderId="1" xfId="0" applyNumberFormat="1" applyFont="1" applyFill="1" applyBorder="1" applyAlignment="1">
      <alignment horizontal="center" vertical="center"/>
    </xf>
    <xf numFmtId="1" fontId="61" fillId="14" borderId="1" xfId="0" applyNumberFormat="1" applyFont="1" applyFill="1" applyBorder="1" applyAlignment="1">
      <alignment horizontal="center" vertical="center"/>
    </xf>
    <xf numFmtId="44" fontId="62" fillId="14" borderId="1" xfId="0" applyNumberFormat="1" applyFont="1" applyFill="1" applyBorder="1" applyAlignment="1">
      <alignment horizontal="right" vertical="center"/>
    </xf>
    <xf numFmtId="44" fontId="62" fillId="14" borderId="1" xfId="0" applyNumberFormat="1" applyFont="1" applyFill="1" applyBorder="1" applyAlignment="1">
      <alignment horizontal="center" vertical="center"/>
    </xf>
    <xf numFmtId="44" fontId="62" fillId="14" borderId="4" xfId="0" applyNumberFormat="1" applyFont="1" applyFill="1" applyBorder="1" applyAlignment="1">
      <alignment horizontal="center" vertical="center"/>
    </xf>
    <xf numFmtId="1" fontId="61" fillId="14" borderId="1" xfId="3" applyNumberFormat="1" applyFont="1" applyFill="1" applyBorder="1" applyAlignment="1">
      <alignment horizontal="center" vertical="center" wrapText="1"/>
    </xf>
    <xf numFmtId="44" fontId="62" fillId="14" borderId="1" xfId="3" applyNumberFormat="1" applyFont="1" applyFill="1" applyBorder="1" applyAlignment="1">
      <alignment horizontal="right" vertical="center" wrapText="1"/>
    </xf>
    <xf numFmtId="44" fontId="62" fillId="14" borderId="1" xfId="3" applyNumberFormat="1" applyFont="1" applyFill="1" applyBorder="1" applyAlignment="1">
      <alignment horizontal="center" vertical="center" wrapText="1"/>
    </xf>
    <xf numFmtId="44" fontId="62" fillId="14" borderId="4" xfId="3" applyNumberFormat="1" applyFont="1" applyFill="1" applyBorder="1" applyAlignment="1">
      <alignment horizontal="center" vertical="center" wrapText="1"/>
    </xf>
    <xf numFmtId="1" fontId="60" fillId="15" borderId="1" xfId="0" applyNumberFormat="1" applyFont="1" applyFill="1" applyBorder="1" applyAlignment="1">
      <alignment horizontal="center" vertical="center"/>
    </xf>
    <xf numFmtId="1" fontId="61" fillId="15" borderId="1" xfId="0" applyNumberFormat="1" applyFont="1" applyFill="1" applyBorder="1" applyAlignment="1">
      <alignment horizontal="center" vertical="center"/>
    </xf>
    <xf numFmtId="44" fontId="62" fillId="15" borderId="1" xfId="0" applyNumberFormat="1" applyFont="1" applyFill="1" applyBorder="1" applyAlignment="1">
      <alignment horizontal="right" vertical="center"/>
    </xf>
    <xf numFmtId="44" fontId="62" fillId="15" borderId="1" xfId="0" applyNumberFormat="1" applyFont="1" applyFill="1" applyBorder="1" applyAlignment="1">
      <alignment horizontal="center" vertical="center"/>
    </xf>
    <xf numFmtId="44" fontId="62" fillId="15" borderId="4" xfId="0" applyNumberFormat="1" applyFont="1" applyFill="1" applyBorder="1" applyAlignment="1">
      <alignment horizontal="center" vertical="center"/>
    </xf>
    <xf numFmtId="1" fontId="30" fillId="15" borderId="1" xfId="0" applyNumberFormat="1" applyFont="1" applyFill="1" applyBorder="1" applyAlignment="1">
      <alignment vertical="center"/>
    </xf>
    <xf numFmtId="1" fontId="60" fillId="16" borderId="1" xfId="0" applyNumberFormat="1" applyFont="1" applyFill="1" applyBorder="1" applyAlignment="1">
      <alignment horizontal="center" vertical="center"/>
    </xf>
    <xf numFmtId="1" fontId="61" fillId="16" borderId="1" xfId="0" applyNumberFormat="1" applyFont="1" applyFill="1" applyBorder="1" applyAlignment="1">
      <alignment horizontal="center" vertical="center"/>
    </xf>
    <xf numFmtId="44" fontId="62" fillId="16" borderId="1" xfId="0" applyNumberFormat="1" applyFont="1" applyFill="1" applyBorder="1" applyAlignment="1">
      <alignment horizontal="right" vertical="center"/>
    </xf>
    <xf numFmtId="44" fontId="62" fillId="16" borderId="1" xfId="0" applyNumberFormat="1" applyFont="1" applyFill="1" applyBorder="1" applyAlignment="1">
      <alignment horizontal="center" vertical="center"/>
    </xf>
    <xf numFmtId="44" fontId="62" fillId="16" borderId="4" xfId="0" applyNumberFormat="1" applyFont="1" applyFill="1" applyBorder="1" applyAlignment="1">
      <alignment horizontal="center" vertical="center"/>
    </xf>
    <xf numFmtId="1" fontId="60" fillId="17" borderId="1" xfId="0" applyNumberFormat="1" applyFont="1" applyFill="1" applyBorder="1" applyAlignment="1">
      <alignment horizontal="center" vertical="center"/>
    </xf>
    <xf numFmtId="1" fontId="61" fillId="17" borderId="1" xfId="0" applyNumberFormat="1" applyFont="1" applyFill="1" applyBorder="1" applyAlignment="1">
      <alignment horizontal="center" vertical="center"/>
    </xf>
    <xf numFmtId="44" fontId="62" fillId="17" borderId="1" xfId="0" applyNumberFormat="1" applyFont="1" applyFill="1" applyBorder="1" applyAlignment="1">
      <alignment horizontal="right" vertical="center"/>
    </xf>
    <xf numFmtId="44" fontId="62" fillId="17" borderId="1" xfId="0" applyNumberFormat="1" applyFont="1" applyFill="1" applyBorder="1" applyAlignment="1">
      <alignment horizontal="center" vertical="center"/>
    </xf>
    <xf numFmtId="44" fontId="62" fillId="17" borderId="4" xfId="0" applyNumberFormat="1" applyFont="1" applyFill="1" applyBorder="1" applyAlignment="1">
      <alignment horizontal="center" vertical="center"/>
    </xf>
    <xf numFmtId="167" fontId="63" fillId="2" borderId="0" xfId="4" applyNumberFormat="1" applyFont="1" applyFill="1"/>
    <xf numFmtId="164" fontId="30" fillId="23" borderId="1" xfId="0" applyNumberFormat="1" applyFont="1" applyFill="1" applyBorder="1" applyAlignment="1">
      <alignment horizontal="center" vertical="center" wrapText="1"/>
    </xf>
    <xf numFmtId="164" fontId="30" fillId="23" borderId="56" xfId="0" applyNumberFormat="1" applyFont="1" applyFill="1" applyBorder="1" applyAlignment="1">
      <alignment horizontal="center" vertical="center" wrapText="1"/>
    </xf>
    <xf numFmtId="164" fontId="30" fillId="5" borderId="1" xfId="0" applyNumberFormat="1" applyFont="1" applyFill="1" applyBorder="1" applyAlignment="1">
      <alignment horizontal="center" vertical="center" wrapText="1"/>
    </xf>
    <xf numFmtId="165" fontId="3" fillId="5" borderId="1" xfId="0" applyNumberFormat="1" applyFont="1" applyFill="1" applyBorder="1" applyAlignment="1">
      <alignment horizontal="right" vertical="center" wrapText="1"/>
    </xf>
    <xf numFmtId="44" fontId="3" fillId="5" borderId="1" xfId="0" applyNumberFormat="1" applyFont="1" applyFill="1" applyBorder="1" applyAlignment="1">
      <alignment horizontal="center" vertical="center" wrapText="1"/>
    </xf>
    <xf numFmtId="44" fontId="3" fillId="5" borderId="4" xfId="0" applyNumberFormat="1" applyFont="1" applyFill="1" applyBorder="1" applyAlignment="1">
      <alignment horizontal="center" vertical="center" wrapText="1"/>
    </xf>
    <xf numFmtId="44" fontId="3" fillId="5" borderId="1" xfId="0" applyNumberFormat="1" applyFont="1" applyFill="1" applyBorder="1" applyAlignment="1">
      <alignment horizontal="right" vertical="center" wrapText="1"/>
    </xf>
    <xf numFmtId="164" fontId="30" fillId="6" borderId="1" xfId="0" applyNumberFormat="1" applyFont="1" applyFill="1" applyBorder="1" applyAlignment="1">
      <alignment horizontal="center" vertical="center" wrapText="1"/>
    </xf>
    <xf numFmtId="44" fontId="3" fillId="6" borderId="1" xfId="0" applyNumberFormat="1" applyFont="1" applyFill="1" applyBorder="1" applyAlignment="1">
      <alignment horizontal="right" vertical="center" wrapText="1"/>
    </xf>
    <xf numFmtId="44" fontId="3" fillId="6" borderId="1" xfId="0" applyNumberFormat="1" applyFont="1" applyFill="1" applyBorder="1" applyAlignment="1">
      <alignment horizontal="center" vertical="center" wrapText="1"/>
    </xf>
    <xf numFmtId="44" fontId="3" fillId="6" borderId="4" xfId="0" applyNumberFormat="1" applyFont="1" applyFill="1" applyBorder="1" applyAlignment="1">
      <alignment horizontal="center" vertical="center" wrapText="1"/>
    </xf>
    <xf numFmtId="164" fontId="30" fillId="7" borderId="1" xfId="0" applyNumberFormat="1" applyFont="1" applyFill="1" applyBorder="1" applyAlignment="1">
      <alignment horizontal="center" vertical="center" wrapText="1"/>
    </xf>
    <xf numFmtId="44" fontId="3" fillId="7" borderId="1" xfId="0" applyNumberFormat="1" applyFont="1" applyFill="1" applyBorder="1" applyAlignment="1">
      <alignment horizontal="right" vertical="center" wrapText="1"/>
    </xf>
    <xf numFmtId="44" fontId="3" fillId="7" borderId="1" xfId="0" applyNumberFormat="1" applyFont="1" applyFill="1" applyBorder="1" applyAlignment="1">
      <alignment horizontal="center" vertical="center" wrapText="1"/>
    </xf>
    <xf numFmtId="44" fontId="3" fillId="7" borderId="4" xfId="0" applyNumberFormat="1" applyFont="1" applyFill="1" applyBorder="1" applyAlignment="1">
      <alignment horizontal="center" vertical="center" wrapText="1"/>
    </xf>
    <xf numFmtId="164" fontId="30" fillId="8" borderId="1" xfId="0" applyNumberFormat="1" applyFont="1" applyFill="1" applyBorder="1" applyAlignment="1">
      <alignment horizontal="center" vertical="center" wrapText="1"/>
    </xf>
    <xf numFmtId="44" fontId="3" fillId="8" borderId="1" xfId="0" applyNumberFormat="1" applyFont="1" applyFill="1" applyBorder="1" applyAlignment="1">
      <alignment horizontal="right" vertical="center" wrapText="1"/>
    </xf>
    <xf numFmtId="44" fontId="3" fillId="8" borderId="1" xfId="0" applyNumberFormat="1" applyFont="1" applyFill="1" applyBorder="1" applyAlignment="1">
      <alignment horizontal="center" vertical="center" wrapText="1"/>
    </xf>
    <xf numFmtId="44" fontId="3" fillId="8" borderId="4" xfId="0" applyNumberFormat="1" applyFont="1" applyFill="1" applyBorder="1" applyAlignment="1">
      <alignment horizontal="center" vertical="center" wrapText="1"/>
    </xf>
    <xf numFmtId="164" fontId="30" fillId="3" borderId="1" xfId="0" applyNumberFormat="1" applyFont="1" applyFill="1" applyBorder="1" applyAlignment="1">
      <alignment horizontal="center" vertical="center" wrapText="1"/>
    </xf>
    <xf numFmtId="44" fontId="3" fillId="3" borderId="1" xfId="0" applyNumberFormat="1" applyFont="1" applyFill="1" applyBorder="1" applyAlignment="1">
      <alignment horizontal="right" vertical="center" wrapText="1"/>
    </xf>
    <xf numFmtId="44" fontId="3" fillId="3" borderId="1" xfId="0" applyNumberFormat="1" applyFont="1" applyFill="1" applyBorder="1" applyAlignment="1">
      <alignment horizontal="center" vertical="center" wrapText="1"/>
    </xf>
    <xf numFmtId="44" fontId="3" fillId="3" borderId="4" xfId="0" applyNumberFormat="1" applyFont="1" applyFill="1" applyBorder="1" applyAlignment="1">
      <alignment horizontal="center" vertical="center" wrapText="1"/>
    </xf>
    <xf numFmtId="3" fontId="61" fillId="9" borderId="1" xfId="0" applyNumberFormat="1" applyFont="1" applyFill="1" applyBorder="1" applyAlignment="1">
      <alignment horizontal="center" vertical="center"/>
    </xf>
    <xf numFmtId="44" fontId="3" fillId="9" borderId="1" xfId="0" applyNumberFormat="1" applyFont="1" applyFill="1" applyBorder="1" applyAlignment="1">
      <alignment horizontal="right" vertical="center"/>
    </xf>
    <xf numFmtId="44" fontId="3" fillId="9" borderId="1" xfId="0" applyNumberFormat="1" applyFont="1" applyFill="1" applyBorder="1" applyAlignment="1">
      <alignment horizontal="center" vertical="center"/>
    </xf>
    <xf numFmtId="44" fontId="3" fillId="9" borderId="4" xfId="0" applyNumberFormat="1" applyFont="1" applyFill="1" applyBorder="1" applyAlignment="1">
      <alignment horizontal="center" vertical="center"/>
    </xf>
    <xf numFmtId="3" fontId="30" fillId="4" borderId="1" xfId="0" applyNumberFormat="1" applyFont="1" applyFill="1" applyBorder="1" applyAlignment="1">
      <alignment horizontal="center" vertical="center"/>
    </xf>
    <xf numFmtId="3" fontId="61" fillId="4" borderId="1" xfId="0" applyNumberFormat="1" applyFont="1" applyFill="1" applyBorder="1" applyAlignment="1">
      <alignment horizontal="center" vertical="center"/>
    </xf>
    <xf numFmtId="0" fontId="61" fillId="4" borderId="1" xfId="0" applyFont="1" applyFill="1" applyBorder="1" applyAlignment="1">
      <alignment horizontal="center" vertical="center"/>
    </xf>
    <xf numFmtId="44" fontId="3" fillId="4" borderId="1" xfId="0" applyNumberFormat="1" applyFont="1" applyFill="1" applyBorder="1" applyAlignment="1">
      <alignment horizontal="right" vertical="center"/>
    </xf>
    <xf numFmtId="44" fontId="3" fillId="4" borderId="1" xfId="0" applyNumberFormat="1" applyFont="1" applyFill="1" applyBorder="1" applyAlignment="1">
      <alignment horizontal="center" vertical="center"/>
    </xf>
    <xf numFmtId="44" fontId="3" fillId="4" borderId="4" xfId="0" applyNumberFormat="1" applyFont="1" applyFill="1" applyBorder="1" applyAlignment="1">
      <alignment horizontal="center" vertical="center"/>
    </xf>
    <xf numFmtId="3" fontId="61" fillId="10" borderId="1" xfId="0" applyNumberFormat="1" applyFont="1" applyFill="1" applyBorder="1" applyAlignment="1">
      <alignment horizontal="center" vertical="center"/>
    </xf>
    <xf numFmtId="0" fontId="61" fillId="10" borderId="1" xfId="0" applyFont="1" applyFill="1" applyBorder="1" applyAlignment="1">
      <alignment horizontal="center" vertical="center"/>
    </xf>
    <xf numFmtId="44" fontId="3" fillId="10" borderId="1" xfId="0" applyNumberFormat="1" applyFont="1" applyFill="1" applyBorder="1" applyAlignment="1">
      <alignment horizontal="right" vertical="center"/>
    </xf>
    <xf numFmtId="44" fontId="3" fillId="10" borderId="1" xfId="0" applyNumberFormat="1" applyFont="1" applyFill="1" applyBorder="1" applyAlignment="1">
      <alignment horizontal="center" vertical="center"/>
    </xf>
    <xf numFmtId="44" fontId="3" fillId="10" borderId="4" xfId="0" applyNumberFormat="1" applyFont="1" applyFill="1" applyBorder="1" applyAlignment="1">
      <alignment horizontal="center" vertical="center"/>
    </xf>
    <xf numFmtId="3" fontId="61" fillId="11" borderId="1" xfId="0" applyNumberFormat="1" applyFont="1" applyFill="1" applyBorder="1" applyAlignment="1">
      <alignment horizontal="center" vertical="center"/>
    </xf>
    <xf numFmtId="0" fontId="61" fillId="11" borderId="1" xfId="0" applyFont="1" applyFill="1" applyBorder="1" applyAlignment="1">
      <alignment horizontal="center" vertical="center"/>
    </xf>
    <xf numFmtId="44" fontId="3" fillId="11" borderId="1" xfId="0" applyNumberFormat="1" applyFont="1" applyFill="1" applyBorder="1" applyAlignment="1">
      <alignment horizontal="center" vertical="center"/>
    </xf>
    <xf numFmtId="44" fontId="3" fillId="11" borderId="1" xfId="0" applyNumberFormat="1" applyFont="1" applyFill="1" applyBorder="1" applyAlignment="1">
      <alignment horizontal="right" vertical="center"/>
    </xf>
    <xf numFmtId="44" fontId="3" fillId="11" borderId="4" xfId="0" applyNumberFormat="1" applyFont="1" applyFill="1" applyBorder="1" applyAlignment="1">
      <alignment horizontal="center" vertical="center"/>
    </xf>
    <xf numFmtId="3" fontId="61" fillId="12" borderId="1" xfId="0" applyNumberFormat="1" applyFont="1" applyFill="1" applyBorder="1" applyAlignment="1">
      <alignment horizontal="center" vertical="center"/>
    </xf>
    <xf numFmtId="0" fontId="61" fillId="12" borderId="1" xfId="0" applyFont="1" applyFill="1" applyBorder="1" applyAlignment="1">
      <alignment horizontal="center" vertical="center"/>
    </xf>
    <xf numFmtId="44" fontId="3" fillId="12" borderId="1" xfId="0" applyNumberFormat="1" applyFont="1" applyFill="1" applyBorder="1" applyAlignment="1">
      <alignment horizontal="right" vertical="center"/>
    </xf>
    <xf numFmtId="44" fontId="3" fillId="12" borderId="1" xfId="0" applyNumberFormat="1" applyFont="1" applyFill="1" applyBorder="1" applyAlignment="1">
      <alignment horizontal="center" vertical="center"/>
    </xf>
    <xf numFmtId="44" fontId="3" fillId="12" borderId="4" xfId="0" applyNumberFormat="1" applyFont="1" applyFill="1" applyBorder="1" applyAlignment="1">
      <alignment horizontal="center" vertical="center"/>
    </xf>
    <xf numFmtId="44" fontId="3" fillId="12" borderId="4" xfId="0" applyNumberFormat="1" applyFont="1" applyFill="1" applyBorder="1" applyAlignment="1">
      <alignment horizontal="right" vertical="center"/>
    </xf>
    <xf numFmtId="0" fontId="61" fillId="9" borderId="1" xfId="0" applyFont="1" applyFill="1" applyBorder="1" applyAlignment="1">
      <alignment horizontal="center" vertical="center"/>
    </xf>
    <xf numFmtId="3" fontId="61" fillId="13" borderId="1" xfId="0" applyNumberFormat="1" applyFont="1" applyFill="1" applyBorder="1" applyAlignment="1">
      <alignment horizontal="center" vertical="center"/>
    </xf>
    <xf numFmtId="0" fontId="61" fillId="13" borderId="1" xfId="0" applyFont="1" applyFill="1" applyBorder="1" applyAlignment="1">
      <alignment horizontal="center" vertical="center"/>
    </xf>
    <xf numFmtId="44" fontId="3" fillId="13" borderId="1" xfId="0" applyNumberFormat="1" applyFont="1" applyFill="1" applyBorder="1" applyAlignment="1">
      <alignment horizontal="right" vertical="center"/>
    </xf>
    <xf numFmtId="44" fontId="3" fillId="13" borderId="1" xfId="0" applyNumberFormat="1" applyFont="1" applyFill="1" applyBorder="1" applyAlignment="1">
      <alignment horizontal="center" vertical="center"/>
    </xf>
    <xf numFmtId="44" fontId="3" fillId="13" borderId="4" xfId="0" applyNumberFormat="1" applyFont="1" applyFill="1" applyBorder="1" applyAlignment="1">
      <alignment horizontal="center" vertical="center"/>
    </xf>
    <xf numFmtId="3" fontId="61" fillId="14" borderId="1" xfId="0" applyNumberFormat="1" applyFont="1" applyFill="1" applyBorder="1" applyAlignment="1">
      <alignment horizontal="center" vertical="center"/>
    </xf>
    <xf numFmtId="0" fontId="61" fillId="14" borderId="1" xfId="0" applyFont="1" applyFill="1" applyBorder="1" applyAlignment="1">
      <alignment horizontal="center" vertical="center"/>
    </xf>
    <xf numFmtId="44" fontId="3" fillId="14" borderId="1" xfId="0" applyNumberFormat="1" applyFont="1" applyFill="1" applyBorder="1" applyAlignment="1">
      <alignment horizontal="right" vertical="center"/>
    </xf>
    <xf numFmtId="44" fontId="3" fillId="14" borderId="1" xfId="0" applyNumberFormat="1" applyFont="1" applyFill="1" applyBorder="1" applyAlignment="1">
      <alignment horizontal="center" vertical="center"/>
    </xf>
    <xf numFmtId="44" fontId="3" fillId="14" borderId="4" xfId="0" applyNumberFormat="1" applyFont="1" applyFill="1" applyBorder="1" applyAlignment="1">
      <alignment horizontal="center" vertical="center"/>
    </xf>
    <xf numFmtId="3" fontId="61" fillId="14" borderId="1" xfId="3" applyNumberFormat="1" applyFont="1" applyFill="1" applyBorder="1" applyAlignment="1">
      <alignment horizontal="center" vertical="center" wrapText="1"/>
    </xf>
    <xf numFmtId="44" fontId="3" fillId="14" borderId="1" xfId="3" applyNumberFormat="1" applyFont="1" applyFill="1" applyBorder="1" applyAlignment="1">
      <alignment horizontal="right" vertical="center" wrapText="1"/>
    </xf>
    <xf numFmtId="44" fontId="3" fillId="14" borderId="1" xfId="3" applyNumberFormat="1" applyFont="1" applyFill="1" applyBorder="1" applyAlignment="1">
      <alignment horizontal="center" vertical="center" wrapText="1"/>
    </xf>
    <xf numFmtId="44" fontId="3" fillId="14" borderId="4" xfId="3" applyNumberFormat="1" applyFont="1" applyFill="1" applyBorder="1" applyAlignment="1">
      <alignment horizontal="center" vertical="center" wrapText="1"/>
    </xf>
    <xf numFmtId="3" fontId="61" fillId="15" borderId="1" xfId="0" applyNumberFormat="1" applyFont="1" applyFill="1" applyBorder="1" applyAlignment="1">
      <alignment horizontal="center" vertical="center"/>
    </xf>
    <xf numFmtId="0" fontId="61" fillId="15" borderId="1" xfId="0" applyFont="1" applyFill="1" applyBorder="1" applyAlignment="1">
      <alignment horizontal="center" vertical="center"/>
    </xf>
    <xf numFmtId="44" fontId="3" fillId="15" borderId="1" xfId="0" applyNumberFormat="1" applyFont="1" applyFill="1" applyBorder="1" applyAlignment="1">
      <alignment horizontal="right" vertical="center"/>
    </xf>
    <xf numFmtId="44" fontId="3" fillId="15" borderId="1" xfId="0" applyNumberFormat="1" applyFont="1" applyFill="1" applyBorder="1" applyAlignment="1">
      <alignment horizontal="center" vertical="center"/>
    </xf>
    <xf numFmtId="44" fontId="3" fillId="15" borderId="4" xfId="0" applyNumberFormat="1" applyFont="1" applyFill="1" applyBorder="1" applyAlignment="1">
      <alignment horizontal="center" vertical="center"/>
    </xf>
    <xf numFmtId="3" fontId="30" fillId="15" borderId="1" xfId="0" applyNumberFormat="1" applyFont="1" applyFill="1" applyBorder="1" applyAlignment="1">
      <alignment vertical="center"/>
    </xf>
    <xf numFmtId="3" fontId="61" fillId="16" borderId="1" xfId="0" applyNumberFormat="1" applyFont="1" applyFill="1" applyBorder="1" applyAlignment="1">
      <alignment horizontal="center" vertical="center"/>
    </xf>
    <xf numFmtId="0" fontId="61" fillId="16" borderId="1" xfId="0" applyFont="1" applyFill="1" applyBorder="1" applyAlignment="1">
      <alignment horizontal="center" vertical="center"/>
    </xf>
    <xf numFmtId="44" fontId="3" fillId="16" borderId="1" xfId="0" applyNumberFormat="1" applyFont="1" applyFill="1" applyBorder="1" applyAlignment="1">
      <alignment horizontal="right" vertical="center"/>
    </xf>
    <xf numFmtId="44" fontId="3" fillId="16" borderId="1" xfId="0" applyNumberFormat="1" applyFont="1" applyFill="1" applyBorder="1" applyAlignment="1">
      <alignment horizontal="center" vertical="center"/>
    </xf>
    <xf numFmtId="44" fontId="3" fillId="16" borderId="4" xfId="0" applyNumberFormat="1" applyFont="1" applyFill="1" applyBorder="1" applyAlignment="1">
      <alignment horizontal="center" vertical="center"/>
    </xf>
    <xf numFmtId="3" fontId="61" fillId="17" borderId="1" xfId="0" applyNumberFormat="1" applyFont="1" applyFill="1" applyBorder="1" applyAlignment="1">
      <alignment horizontal="center" vertical="center"/>
    </xf>
    <xf numFmtId="0" fontId="61" fillId="17" borderId="1" xfId="0" applyFont="1" applyFill="1" applyBorder="1" applyAlignment="1">
      <alignment horizontal="center" vertical="center"/>
    </xf>
    <xf numFmtId="44" fontId="3" fillId="17" borderId="1" xfId="0" applyNumberFormat="1" applyFont="1" applyFill="1" applyBorder="1" applyAlignment="1">
      <alignment horizontal="right" vertical="center"/>
    </xf>
    <xf numFmtId="44" fontId="3" fillId="17" borderId="1" xfId="0" applyNumberFormat="1" applyFont="1" applyFill="1" applyBorder="1" applyAlignment="1">
      <alignment horizontal="center" vertical="center"/>
    </xf>
    <xf numFmtId="44" fontId="3" fillId="17" borderId="4" xfId="0" applyNumberFormat="1" applyFont="1" applyFill="1" applyBorder="1" applyAlignment="1">
      <alignment horizontal="center" vertical="center"/>
    </xf>
    <xf numFmtId="168" fontId="1" fillId="0" borderId="0" xfId="0" applyNumberFormat="1" applyFont="1" applyAlignment="1">
      <alignment horizontal="right" vertical="center" wrapText="1"/>
    </xf>
    <xf numFmtId="0" fontId="29" fillId="20" borderId="0" xfId="5" applyFont="1" applyFill="1" applyAlignment="1">
      <alignment horizontal="left" vertical="center"/>
    </xf>
    <xf numFmtId="164" fontId="9" fillId="20" borderId="0" xfId="0" applyNumberFormat="1" applyFont="1" applyFill="1" applyAlignment="1">
      <alignment horizontal="left" vertical="center" wrapText="1"/>
    </xf>
    <xf numFmtId="164" fontId="25" fillId="20" borderId="0" xfId="0" applyNumberFormat="1" applyFont="1" applyFill="1" applyAlignment="1">
      <alignment horizontal="left" vertical="center" wrapText="1"/>
    </xf>
    <xf numFmtId="164" fontId="26" fillId="0" borderId="0" xfId="0" applyNumberFormat="1" applyFont="1" applyAlignment="1">
      <alignment horizontal="left" vertical="center" wrapText="1"/>
    </xf>
    <xf numFmtId="164" fontId="57" fillId="23" borderId="1" xfId="0" applyNumberFormat="1" applyFont="1" applyFill="1" applyBorder="1" applyAlignment="1">
      <alignment horizontal="center" vertical="center" wrapText="1"/>
    </xf>
    <xf numFmtId="164" fontId="9" fillId="24" borderId="1" xfId="0" applyNumberFormat="1" applyFont="1" applyFill="1" applyBorder="1" applyAlignment="1">
      <alignment horizontal="center" vertical="center" textRotation="90" wrapText="1"/>
    </xf>
    <xf numFmtId="0" fontId="29" fillId="20" borderId="0" xfId="5" applyFont="1" applyFill="1" applyAlignment="1">
      <alignment horizontal="left" wrapText="1"/>
    </xf>
    <xf numFmtId="0" fontId="29" fillId="20" borderId="0" xfId="5" applyFont="1" applyFill="1" applyAlignment="1">
      <alignment horizontal="left"/>
    </xf>
    <xf numFmtId="164" fontId="33" fillId="22" borderId="3" xfId="0" applyNumberFormat="1" applyFont="1" applyFill="1" applyBorder="1" applyAlignment="1" applyProtection="1">
      <alignment horizontal="center" vertical="center" wrapText="1"/>
      <protection locked="0"/>
    </xf>
    <xf numFmtId="164" fontId="64" fillId="23" borderId="1" xfId="0" applyNumberFormat="1" applyFont="1" applyFill="1" applyBorder="1" applyAlignment="1">
      <alignment horizontal="center" vertical="center" wrapText="1"/>
    </xf>
    <xf numFmtId="164" fontId="64" fillId="23" borderId="2" xfId="0" applyNumberFormat="1" applyFont="1" applyFill="1" applyBorder="1" applyAlignment="1">
      <alignment horizontal="center" vertical="center" wrapText="1"/>
    </xf>
    <xf numFmtId="164" fontId="64" fillId="23" borderId="3" xfId="0" applyNumberFormat="1" applyFont="1" applyFill="1" applyBorder="1" applyAlignment="1">
      <alignment horizontal="center" vertical="center" wrapText="1"/>
    </xf>
    <xf numFmtId="164" fontId="9" fillId="23" borderId="2" xfId="0" applyNumberFormat="1" applyFont="1" applyFill="1" applyBorder="1" applyAlignment="1">
      <alignment horizontal="center" vertical="center" wrapText="1"/>
    </xf>
    <xf numFmtId="164" fontId="9" fillId="23" borderId="3" xfId="0" applyNumberFormat="1" applyFont="1" applyFill="1" applyBorder="1" applyAlignment="1">
      <alignment horizontal="center" vertical="center" wrapText="1"/>
    </xf>
    <xf numFmtId="164" fontId="64" fillId="23" borderId="4" xfId="0" applyNumberFormat="1" applyFont="1" applyFill="1" applyBorder="1" applyAlignment="1">
      <alignment horizontal="center" vertical="center" wrapText="1"/>
    </xf>
    <xf numFmtId="164" fontId="64" fillId="23" borderId="57" xfId="0" applyNumberFormat="1" applyFont="1" applyFill="1" applyBorder="1" applyAlignment="1">
      <alignment horizontal="center" vertical="center" wrapText="1"/>
    </xf>
    <xf numFmtId="0" fontId="1" fillId="10" borderId="16" xfId="0" applyFont="1" applyFill="1" applyBorder="1" applyAlignment="1">
      <alignment horizontal="center"/>
    </xf>
    <xf numFmtId="0" fontId="1" fillId="10" borderId="17" xfId="0" applyFont="1" applyFill="1" applyBorder="1" applyAlignment="1">
      <alignment horizontal="center"/>
    </xf>
    <xf numFmtId="0" fontId="1" fillId="10" borderId="18" xfId="0" applyFont="1" applyFill="1" applyBorder="1" applyAlignment="1">
      <alignment horizontal="center"/>
    </xf>
    <xf numFmtId="0" fontId="1" fillId="0" borderId="19" xfId="0" applyFont="1" applyBorder="1" applyAlignment="1">
      <alignment horizontal="center" vertical="center"/>
    </xf>
    <xf numFmtId="0" fontId="1" fillId="0" borderId="23" xfId="0" applyFont="1" applyBorder="1" applyAlignment="1">
      <alignment horizontal="center" vertical="center"/>
    </xf>
    <xf numFmtId="0" fontId="1" fillId="0" borderId="25" xfId="0" applyFont="1" applyBorder="1" applyAlignment="1">
      <alignment horizontal="center" vertical="center"/>
    </xf>
    <xf numFmtId="0" fontId="19" fillId="18" borderId="20" xfId="0" applyFont="1" applyFill="1" applyBorder="1" applyAlignment="1">
      <alignment horizontal="center"/>
    </xf>
    <xf numFmtId="0" fontId="19" fillId="18" borderId="21" xfId="0" applyFont="1" applyFill="1" applyBorder="1" applyAlignment="1">
      <alignment horizontal="center"/>
    </xf>
    <xf numFmtId="0" fontId="1" fillId="0" borderId="0" xfId="0" applyFont="1" applyAlignment="1">
      <alignment horizontal="center" vertical="center"/>
    </xf>
    <xf numFmtId="0" fontId="1" fillId="0" borderId="31" xfId="0" applyFont="1" applyBorder="1" applyAlignment="1">
      <alignment horizontal="center" vertical="center"/>
    </xf>
    <xf numFmtId="0" fontId="1" fillId="0" borderId="7" xfId="0" applyFont="1" applyBorder="1" applyAlignment="1">
      <alignment horizontal="center" vertical="center"/>
    </xf>
    <xf numFmtId="0" fontId="1" fillId="0" borderId="13" xfId="0" applyFont="1" applyBorder="1" applyAlignment="1">
      <alignment horizontal="center" vertical="center"/>
    </xf>
    <xf numFmtId="0" fontId="1" fillId="0" borderId="11" xfId="0" applyFont="1" applyBorder="1" applyAlignment="1">
      <alignment horizontal="center" vertical="center"/>
    </xf>
    <xf numFmtId="0" fontId="1" fillId="0" borderId="33" xfId="0" applyFont="1" applyBorder="1" applyAlignment="1">
      <alignment horizontal="center" vertical="center"/>
    </xf>
    <xf numFmtId="0" fontId="1" fillId="0" borderId="8" xfId="0" applyFont="1" applyBorder="1" applyAlignment="1">
      <alignment horizontal="center" vertical="center"/>
    </xf>
    <xf numFmtId="0" fontId="1" fillId="0" borderId="34" xfId="0" applyFont="1" applyBorder="1" applyAlignment="1">
      <alignment horizontal="center" vertical="center"/>
    </xf>
    <xf numFmtId="0" fontId="1" fillId="0" borderId="12" xfId="0" applyFont="1" applyBorder="1" applyAlignment="1">
      <alignment horizontal="center" vertical="center"/>
    </xf>
    <xf numFmtId="0" fontId="1" fillId="0" borderId="14" xfId="0" applyFont="1" applyBorder="1" applyAlignment="1">
      <alignment horizontal="center" vertical="center"/>
    </xf>
    <xf numFmtId="0" fontId="1" fillId="0" borderId="0" xfId="0" applyFont="1" applyAlignment="1">
      <alignment horizontal="center" vertical="center" wrapText="1"/>
    </xf>
    <xf numFmtId="0" fontId="1" fillId="0" borderId="14" xfId="0" applyFont="1" applyBorder="1" applyAlignment="1">
      <alignment horizontal="center" vertical="center" wrapText="1"/>
    </xf>
    <xf numFmtId="0" fontId="1" fillId="0" borderId="0" xfId="0" applyFont="1" applyAlignment="1">
      <alignment horizontal="center" wrapText="1"/>
    </xf>
    <xf numFmtId="0" fontId="1" fillId="0" borderId="31" xfId="0" applyFont="1" applyBorder="1" applyAlignment="1">
      <alignment horizontal="center" wrapText="1"/>
    </xf>
    <xf numFmtId="0" fontId="1" fillId="0" borderId="31" xfId="0" applyFont="1" applyBorder="1" applyAlignment="1">
      <alignment horizontal="center" vertical="center" wrapText="1"/>
    </xf>
    <xf numFmtId="0" fontId="1" fillId="0" borderId="35" xfId="0" applyFont="1" applyBorder="1" applyAlignment="1">
      <alignment horizontal="center" vertical="center"/>
    </xf>
    <xf numFmtId="0" fontId="1" fillId="0" borderId="36" xfId="0" applyFont="1" applyBorder="1" applyAlignment="1">
      <alignment horizontal="center" vertical="center"/>
    </xf>
    <xf numFmtId="0" fontId="1" fillId="0" borderId="43" xfId="0" applyFont="1" applyBorder="1" applyAlignment="1">
      <alignment horizontal="left" vertical="top" wrapText="1"/>
    </xf>
    <xf numFmtId="0" fontId="1" fillId="0" borderId="44" xfId="0" applyFont="1" applyBorder="1" applyAlignment="1">
      <alignment horizontal="left" vertical="top" wrapText="1"/>
    </xf>
    <xf numFmtId="0" fontId="1" fillId="0" borderId="50" xfId="0" applyFont="1" applyBorder="1" applyAlignment="1">
      <alignment horizontal="left" vertical="top" wrapText="1"/>
    </xf>
    <xf numFmtId="0" fontId="1" fillId="0" borderId="10" xfId="0" applyFont="1" applyBorder="1" applyAlignment="1">
      <alignment horizontal="left" vertical="top" wrapText="1"/>
    </xf>
    <xf numFmtId="0" fontId="1" fillId="0" borderId="53" xfId="0" applyFont="1" applyBorder="1" applyAlignment="1">
      <alignment horizontal="left" vertical="top" wrapText="1"/>
    </xf>
    <xf numFmtId="0" fontId="1" fillId="0" borderId="49" xfId="0" applyFont="1" applyBorder="1" applyAlignment="1">
      <alignment horizontal="left" vertical="top" wrapText="1"/>
    </xf>
    <xf numFmtId="0" fontId="1" fillId="0" borderId="43" xfId="0" applyFont="1" applyBorder="1" applyAlignment="1">
      <alignment vertical="top" wrapText="1"/>
    </xf>
    <xf numFmtId="0" fontId="1" fillId="0" borderId="44" xfId="0" applyFont="1" applyBorder="1" applyAlignment="1">
      <alignment vertical="top" wrapText="1"/>
    </xf>
    <xf numFmtId="0" fontId="0" fillId="0" borderId="0" xfId="0" applyAlignment="1">
      <alignment horizontal="justify" wrapText="1"/>
    </xf>
    <xf numFmtId="0" fontId="42" fillId="0" borderId="0" xfId="0" applyFont="1" applyAlignment="1">
      <alignment horizontal="left" vertical="center" wrapText="1"/>
    </xf>
    <xf numFmtId="0" fontId="43" fillId="2" borderId="65" xfId="0" applyFont="1" applyFill="1" applyBorder="1" applyAlignment="1">
      <alignment horizontal="center" vertical="center"/>
    </xf>
    <xf numFmtId="0" fontId="43" fillId="2" borderId="66" xfId="0" applyFont="1" applyFill="1" applyBorder="1" applyAlignment="1">
      <alignment horizontal="center" vertical="center"/>
    </xf>
    <xf numFmtId="0" fontId="41" fillId="19" borderId="4" xfId="0" applyFont="1" applyFill="1" applyBorder="1" applyAlignment="1">
      <alignment horizontal="center" vertical="center" wrapText="1"/>
    </xf>
    <xf numFmtId="0" fontId="43" fillId="2" borderId="64" xfId="0" applyFont="1" applyFill="1" applyBorder="1" applyAlignment="1">
      <alignment horizontal="center" vertical="center" wrapText="1"/>
    </xf>
    <xf numFmtId="0" fontId="43" fillId="2" borderId="67" xfId="0" applyFont="1" applyFill="1" applyBorder="1" applyAlignment="1">
      <alignment horizontal="center" vertical="center" wrapText="1"/>
    </xf>
    <xf numFmtId="0" fontId="43" fillId="2" borderId="69" xfId="0" applyFont="1" applyFill="1" applyBorder="1" applyAlignment="1">
      <alignment horizontal="center" vertical="center" wrapText="1"/>
    </xf>
    <xf numFmtId="0" fontId="41" fillId="19" borderId="70" xfId="0" applyFont="1" applyFill="1" applyBorder="1" applyAlignment="1">
      <alignment horizontal="center" vertical="center" wrapText="1"/>
    </xf>
    <xf numFmtId="0" fontId="41" fillId="19" borderId="5" xfId="0" applyFont="1" applyFill="1" applyBorder="1" applyAlignment="1">
      <alignment horizontal="center" vertical="center" wrapText="1"/>
    </xf>
    <xf numFmtId="0" fontId="41" fillId="19" borderId="71" xfId="0" applyFont="1" applyFill="1" applyBorder="1" applyAlignment="1">
      <alignment horizontal="center" vertical="center" wrapText="1"/>
    </xf>
    <xf numFmtId="0" fontId="43" fillId="2" borderId="68" xfId="0" applyFont="1" applyFill="1" applyBorder="1" applyAlignment="1">
      <alignment horizontal="center" vertical="center" wrapText="1"/>
    </xf>
    <xf numFmtId="0" fontId="0" fillId="0" borderId="0" xfId="0" applyAlignment="1">
      <alignment horizontal="justify" vertical="justify" wrapText="1"/>
    </xf>
    <xf numFmtId="0" fontId="0" fillId="0" borderId="0" xfId="0" applyFill="1" applyBorder="1" applyAlignment="1">
      <alignment horizontal="left" vertical="center" wrapText="1"/>
    </xf>
    <xf numFmtId="0" fontId="1" fillId="0" borderId="5" xfId="0" applyFont="1" applyBorder="1" applyAlignment="1">
      <alignment horizontal="center"/>
    </xf>
    <xf numFmtId="0" fontId="1" fillId="0" borderId="0" xfId="0" applyFont="1" applyBorder="1" applyAlignment="1">
      <alignment horizontal="center"/>
    </xf>
    <xf numFmtId="0" fontId="1" fillId="0" borderId="71" xfId="0" applyFont="1" applyBorder="1" applyAlignment="1">
      <alignment horizontal="center"/>
    </xf>
    <xf numFmtId="0" fontId="1" fillId="0" borderId="72" xfId="0" applyFont="1" applyBorder="1" applyAlignment="1">
      <alignment horizontal="center"/>
    </xf>
    <xf numFmtId="0" fontId="17" fillId="0" borderId="4" xfId="0" applyFont="1" applyBorder="1" applyAlignment="1">
      <alignment horizontal="center"/>
    </xf>
    <xf numFmtId="0" fontId="17" fillId="0" borderId="57" xfId="0" applyFont="1" applyBorder="1" applyAlignment="1">
      <alignment horizontal="center"/>
    </xf>
    <xf numFmtId="0" fontId="17" fillId="0" borderId="55" xfId="0" applyFont="1" applyBorder="1" applyAlignment="1">
      <alignment horizontal="center"/>
    </xf>
    <xf numFmtId="0" fontId="17" fillId="0" borderId="1" xfId="0" applyFont="1" applyBorder="1" applyAlignment="1">
      <alignment horizontal="center"/>
    </xf>
    <xf numFmtId="0" fontId="17" fillId="0" borderId="1" xfId="0" applyFont="1" applyBorder="1" applyAlignment="1">
      <alignment horizontal="center" vertical="center" wrapText="1"/>
    </xf>
    <xf numFmtId="0" fontId="51" fillId="34" borderId="2" xfId="0" applyFont="1" applyFill="1" applyBorder="1" applyAlignment="1">
      <alignment horizontal="center" vertical="center" wrapText="1"/>
    </xf>
    <xf numFmtId="0" fontId="51" fillId="34" borderId="3" xfId="0" applyFont="1" applyFill="1" applyBorder="1" applyAlignment="1">
      <alignment horizontal="center" vertical="center" wrapText="1"/>
    </xf>
    <xf numFmtId="0" fontId="52" fillId="34" borderId="1" xfId="0" applyFont="1" applyFill="1" applyBorder="1" applyAlignment="1">
      <alignment horizontal="center" wrapText="1"/>
    </xf>
    <xf numFmtId="0" fontId="52" fillId="34" borderId="4" xfId="0" applyFont="1" applyFill="1" applyBorder="1" applyAlignment="1">
      <alignment horizontal="center" wrapText="1"/>
    </xf>
    <xf numFmtId="0" fontId="52" fillId="34" borderId="55" xfId="0" applyFont="1" applyFill="1" applyBorder="1" applyAlignment="1">
      <alignment horizontal="center" wrapText="1"/>
    </xf>
    <xf numFmtId="0" fontId="18" fillId="34" borderId="4" xfId="0" applyFont="1" applyFill="1" applyBorder="1" applyAlignment="1">
      <alignment horizontal="center" wrapText="1"/>
    </xf>
    <xf numFmtId="0" fontId="18" fillId="34" borderId="55" xfId="0" applyFont="1" applyFill="1" applyBorder="1" applyAlignment="1">
      <alignment horizontal="center" wrapText="1"/>
    </xf>
    <xf numFmtId="0" fontId="49" fillId="34" borderId="1" xfId="0" applyFont="1" applyFill="1" applyBorder="1" applyAlignment="1">
      <alignment horizontal="center" vertical="center" wrapText="1"/>
    </xf>
    <xf numFmtId="164" fontId="50" fillId="34" borderId="2" xfId="0" applyNumberFormat="1" applyFont="1" applyFill="1" applyBorder="1" applyAlignment="1">
      <alignment horizontal="center" vertical="center" wrapText="1"/>
    </xf>
    <xf numFmtId="164" fontId="50" fillId="34" borderId="3" xfId="0" applyNumberFormat="1" applyFont="1" applyFill="1" applyBorder="1" applyAlignment="1">
      <alignment horizontal="center" vertical="center" wrapText="1"/>
    </xf>
    <xf numFmtId="0" fontId="49" fillId="34" borderId="2" xfId="0" applyFont="1" applyFill="1" applyBorder="1" applyAlignment="1">
      <alignment horizontal="center" vertical="center" wrapText="1"/>
    </xf>
    <xf numFmtId="0" fontId="49" fillId="34" borderId="3" xfId="0" applyFont="1" applyFill="1" applyBorder="1" applyAlignment="1">
      <alignment horizontal="center" vertical="center" wrapText="1"/>
    </xf>
    <xf numFmtId="0" fontId="1" fillId="34" borderId="1" xfId="0" applyFont="1" applyFill="1" applyBorder="1" applyAlignment="1">
      <alignment horizontal="center" vertical="center" wrapText="1"/>
    </xf>
    <xf numFmtId="0" fontId="1" fillId="34" borderId="1" xfId="0" applyFont="1" applyFill="1" applyBorder="1" applyAlignment="1">
      <alignment horizontal="center" vertical="center"/>
    </xf>
    <xf numFmtId="0" fontId="4" fillId="0" borderId="0" xfId="0" applyFont="1" applyAlignment="1">
      <alignment horizontal="center" vertical="center"/>
    </xf>
    <xf numFmtId="0" fontId="5" fillId="0" borderId="72" xfId="0" applyFont="1" applyBorder="1" applyAlignment="1">
      <alignment horizontal="center"/>
    </xf>
    <xf numFmtId="0" fontId="54" fillId="20" borderId="1" xfId="5" applyFont="1" applyFill="1" applyBorder="1" applyAlignment="1">
      <alignment horizontal="left" vertical="center" wrapText="1"/>
    </xf>
    <xf numFmtId="0" fontId="55" fillId="20" borderId="1" xfId="5" applyFont="1" applyFill="1" applyBorder="1" applyAlignment="1">
      <alignment horizontal="left" vertical="center" wrapText="1"/>
    </xf>
    <xf numFmtId="0" fontId="29" fillId="38" borderId="1" xfId="5" applyFont="1" applyFill="1" applyBorder="1" applyAlignment="1">
      <alignment horizontal="center" vertical="center" wrapText="1"/>
    </xf>
    <xf numFmtId="0" fontId="56" fillId="20" borderId="1" xfId="5" applyFont="1" applyFill="1" applyBorder="1" applyAlignment="1">
      <alignment horizontal="center" vertical="center" wrapText="1"/>
    </xf>
    <xf numFmtId="0" fontId="30" fillId="38" borderId="1" xfId="5" applyFont="1" applyFill="1" applyBorder="1" applyAlignment="1">
      <alignment horizontal="center" vertical="center"/>
    </xf>
    <xf numFmtId="0" fontId="54" fillId="20" borderId="4" xfId="5" applyFont="1" applyFill="1" applyBorder="1" applyAlignment="1">
      <alignment horizontal="left" vertical="center" wrapText="1"/>
    </xf>
    <xf numFmtId="0" fontId="54" fillId="20" borderId="57" xfId="5" applyFont="1" applyFill="1" applyBorder="1" applyAlignment="1">
      <alignment horizontal="left" vertical="center" wrapText="1"/>
    </xf>
    <xf numFmtId="0" fontId="54" fillId="20" borderId="55" xfId="5" applyFont="1" applyFill="1" applyBorder="1" applyAlignment="1">
      <alignment horizontal="left" vertical="center" wrapText="1"/>
    </xf>
    <xf numFmtId="0" fontId="30" fillId="20" borderId="1" xfId="5" applyFont="1" applyFill="1" applyBorder="1" applyAlignment="1">
      <alignment horizontal="center" wrapText="1"/>
    </xf>
    <xf numFmtId="0" fontId="56" fillId="20" borderId="4" xfId="5" applyFont="1" applyFill="1" applyBorder="1" applyAlignment="1">
      <alignment horizontal="center" vertical="center" wrapText="1"/>
    </xf>
    <xf numFmtId="0" fontId="56" fillId="20" borderId="57" xfId="5" applyFont="1" applyFill="1" applyBorder="1" applyAlignment="1">
      <alignment horizontal="center" vertical="center" wrapText="1"/>
    </xf>
    <xf numFmtId="0" fontId="56" fillId="20" borderId="55" xfId="5" applyFont="1" applyFill="1" applyBorder="1" applyAlignment="1">
      <alignment horizontal="center" vertical="center" wrapText="1"/>
    </xf>
    <xf numFmtId="0" fontId="56" fillId="38" borderId="1" xfId="5" applyFont="1" applyFill="1" applyBorder="1" applyAlignment="1">
      <alignment horizontal="center" vertical="center"/>
    </xf>
    <xf numFmtId="0" fontId="25" fillId="20" borderId="1" xfId="5" applyFont="1" applyFill="1" applyBorder="1" applyAlignment="1">
      <alignment horizontal="center" vertical="center" wrapText="1"/>
    </xf>
    <xf numFmtId="0" fontId="30" fillId="20" borderId="1" xfId="5" applyFont="1" applyFill="1" applyBorder="1" applyAlignment="1">
      <alignment horizontal="center" vertical="center" wrapText="1"/>
    </xf>
    <xf numFmtId="0" fontId="30" fillId="20" borderId="4" xfId="5" applyFont="1" applyFill="1" applyBorder="1" applyAlignment="1">
      <alignment horizontal="center" vertical="center" wrapText="1"/>
    </xf>
    <xf numFmtId="0" fontId="30" fillId="20" borderId="57" xfId="5" applyFont="1" applyFill="1" applyBorder="1" applyAlignment="1">
      <alignment horizontal="center" vertical="center" wrapText="1"/>
    </xf>
    <xf numFmtId="0" fontId="30" fillId="20" borderId="55" xfId="5" applyFont="1" applyFill="1" applyBorder="1" applyAlignment="1">
      <alignment horizontal="center" vertical="center" wrapText="1"/>
    </xf>
    <xf numFmtId="0" fontId="7" fillId="38" borderId="1" xfId="0" applyFont="1" applyFill="1" applyBorder="1" applyAlignment="1">
      <alignment horizontal="center" vertical="center" wrapText="1"/>
    </xf>
    <xf numFmtId="164" fontId="9" fillId="38" borderId="2" xfId="0" applyNumberFormat="1" applyFont="1" applyFill="1" applyBorder="1" applyAlignment="1">
      <alignment horizontal="center" vertical="center" wrapText="1"/>
    </xf>
    <xf numFmtId="164" fontId="9" fillId="38" borderId="3" xfId="0" applyNumberFormat="1" applyFont="1" applyFill="1" applyBorder="1" applyAlignment="1">
      <alignment horizontal="center" vertical="center" wrapText="1"/>
    </xf>
    <xf numFmtId="164" fontId="9" fillId="38" borderId="1" xfId="0" applyNumberFormat="1" applyFont="1" applyFill="1" applyBorder="1" applyAlignment="1">
      <alignment horizontal="center" vertical="center" wrapText="1"/>
    </xf>
    <xf numFmtId="0" fontId="7" fillId="38" borderId="2" xfId="0" applyFont="1" applyFill="1" applyBorder="1" applyAlignment="1">
      <alignment horizontal="center" vertical="center" wrapText="1"/>
    </xf>
    <xf numFmtId="0" fontId="7" fillId="38" borderId="3" xfId="0" applyFont="1" applyFill="1" applyBorder="1" applyAlignment="1">
      <alignment horizontal="center" vertical="center" wrapText="1"/>
    </xf>
    <xf numFmtId="0" fontId="30" fillId="38" borderId="4" xfId="5" applyFont="1" applyFill="1" applyBorder="1" applyAlignment="1">
      <alignment horizontal="center" vertical="center" wrapText="1"/>
    </xf>
    <xf numFmtId="0" fontId="30" fillId="38" borderId="57" xfId="5" applyFont="1" applyFill="1" applyBorder="1" applyAlignment="1">
      <alignment horizontal="center" vertical="center" wrapText="1"/>
    </xf>
    <xf numFmtId="0" fontId="30" fillId="38" borderId="55" xfId="5" applyFont="1" applyFill="1" applyBorder="1" applyAlignment="1">
      <alignment horizontal="center" vertical="center" wrapText="1"/>
    </xf>
    <xf numFmtId="0" fontId="25" fillId="38" borderId="2" xfId="5" applyFont="1" applyFill="1" applyBorder="1" applyAlignment="1">
      <alignment horizontal="center" vertical="center" wrapText="1"/>
    </xf>
    <xf numFmtId="0" fontId="25" fillId="38" borderId="3" xfId="5" applyFont="1" applyFill="1" applyBorder="1" applyAlignment="1">
      <alignment horizontal="center" vertical="center" wrapText="1"/>
    </xf>
    <xf numFmtId="0" fontId="25" fillId="38" borderId="4" xfId="5" applyFont="1" applyFill="1" applyBorder="1" applyAlignment="1">
      <alignment horizontal="center" vertical="center" wrapText="1"/>
    </xf>
    <xf numFmtId="0" fontId="25" fillId="38" borderId="57" xfId="5" applyFont="1" applyFill="1" applyBorder="1" applyAlignment="1">
      <alignment horizontal="center" vertical="center" wrapText="1"/>
    </xf>
    <xf numFmtId="0" fontId="25" fillId="38" borderId="55" xfId="5" applyFont="1" applyFill="1" applyBorder="1" applyAlignment="1">
      <alignment horizontal="center" vertical="center" wrapText="1"/>
    </xf>
    <xf numFmtId="0" fontId="13" fillId="20" borderId="1" xfId="5" applyFont="1" applyFill="1" applyBorder="1" applyAlignment="1">
      <alignment horizontal="center" vertical="center" wrapText="1"/>
    </xf>
    <xf numFmtId="0" fontId="1" fillId="0" borderId="0" xfId="0" applyFont="1" applyAlignment="1">
      <alignment horizontal="center" vertical="top"/>
    </xf>
    <xf numFmtId="0" fontId="2" fillId="38" borderId="1" xfId="0" applyFont="1" applyFill="1" applyBorder="1" applyAlignment="1">
      <alignment horizontal="center" vertical="center" wrapText="1"/>
    </xf>
    <xf numFmtId="164" fontId="9" fillId="2" borderId="6" xfId="0" applyNumberFormat="1" applyFont="1" applyFill="1" applyBorder="1" applyAlignment="1">
      <alignment horizontal="center" vertical="center" wrapText="1"/>
    </xf>
    <xf numFmtId="0" fontId="6" fillId="0" borderId="0" xfId="0" applyFont="1" applyAlignment="1">
      <alignment horizontal="center" vertical="center" wrapText="1"/>
    </xf>
    <xf numFmtId="0" fontId="6" fillId="0" borderId="0" xfId="0" applyFont="1" applyAlignment="1">
      <alignment horizontal="center" vertical="top" wrapText="1"/>
    </xf>
  </cellXfs>
  <cellStyles count="6">
    <cellStyle name="Millares" xfId="3" builtinId="3"/>
    <cellStyle name="Moneda" xfId="4" builtinId="4"/>
    <cellStyle name="Moneda 2" xfId="2"/>
    <cellStyle name="Normal" xfId="0" builtinId="0"/>
    <cellStyle name="Normal 2" xfId="1"/>
    <cellStyle name="Normal 5"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microsoft.com/office/2007/relationships/hdphoto" Target="../media/hdphoto1.wdp"/><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png"/><Relationship Id="rId1" Type="http://schemas.openxmlformats.org/officeDocument/2006/relationships/image" Target="../media/image4.emf"/><Relationship Id="rId5" Type="http://schemas.openxmlformats.org/officeDocument/2006/relationships/image" Target="../media/image8.png"/><Relationship Id="rId4" Type="http://schemas.openxmlformats.org/officeDocument/2006/relationships/image" Target="../media/image7.jpeg"/></Relationships>
</file>

<file path=xl/drawings/_rels/drawing4.xml.rels><?xml version="1.0" encoding="UTF-8" standalone="yes"?>
<Relationships xmlns="http://schemas.openxmlformats.org/package/2006/relationships"><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3" Type="http://schemas.openxmlformats.org/officeDocument/2006/relationships/image" Target="../media/image5.png"/><Relationship Id="rId2" Type="http://schemas.microsoft.com/office/2007/relationships/hdphoto" Target="../media/hdphoto1.wdp"/><Relationship Id="rId1" Type="http://schemas.openxmlformats.org/officeDocument/2006/relationships/image" Target="../media/image3.png"/><Relationship Id="rId6" Type="http://schemas.openxmlformats.org/officeDocument/2006/relationships/image" Target="../media/image7.jpeg"/><Relationship Id="rId5" Type="http://schemas.openxmlformats.org/officeDocument/2006/relationships/image" Target="../media/image11.png"/><Relationship Id="rId4" Type="http://schemas.openxmlformats.org/officeDocument/2006/relationships/image" Target="../media/image10.png"/></Relationships>
</file>

<file path=xl/drawings/_rels/drawing6.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image" Target="../media/image10.png"/><Relationship Id="rId1" Type="http://schemas.openxmlformats.org/officeDocument/2006/relationships/image" Target="../media/image5.png"/><Relationship Id="rId5" Type="http://schemas.openxmlformats.org/officeDocument/2006/relationships/image" Target="../media/image7.jpeg"/><Relationship Id="rId4" Type="http://schemas.openxmlformats.org/officeDocument/2006/relationships/image" Target="../media/image1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3</xdr:row>
      <xdr:rowOff>0</xdr:rowOff>
    </xdr:from>
    <xdr:to>
      <xdr:col>10</xdr:col>
      <xdr:colOff>708025</xdr:colOff>
      <xdr:row>32</xdr:row>
      <xdr:rowOff>84455</xdr:rowOff>
    </xdr:to>
    <xdr:pic>
      <xdr:nvPicPr>
        <xdr:cNvPr id="8" name="Imagen 7"/>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1500"/>
          <a:ext cx="8328025" cy="5608955"/>
        </a:xfrm>
        <a:prstGeom prst="rect">
          <a:avLst/>
        </a:prstGeom>
        <a:noFill/>
      </xdr:spPr>
    </xdr:pic>
    <xdr:clientData/>
  </xdr:twoCellAnchor>
  <xdr:twoCellAnchor editAs="oneCell">
    <xdr:from>
      <xdr:col>0</xdr:col>
      <xdr:colOff>0</xdr:colOff>
      <xdr:row>43</xdr:row>
      <xdr:rowOff>84668</xdr:rowOff>
    </xdr:from>
    <xdr:to>
      <xdr:col>10</xdr:col>
      <xdr:colOff>719667</xdr:colOff>
      <xdr:row>72</xdr:row>
      <xdr:rowOff>133540</xdr:rowOff>
    </xdr:to>
    <xdr:pic>
      <xdr:nvPicPr>
        <xdr:cNvPr id="12" name="Imagen 11"/>
        <xdr:cNvPicPr>
          <a:picLocks noChangeAspect="1"/>
        </xdr:cNvPicPr>
      </xdr:nvPicPr>
      <xdr:blipFill>
        <a:blip xmlns:r="http://schemas.openxmlformats.org/officeDocument/2006/relationships" r:embed="rId2"/>
        <a:stretch>
          <a:fillRect/>
        </a:stretch>
      </xdr:blipFill>
      <xdr:spPr>
        <a:xfrm>
          <a:off x="0" y="8276168"/>
          <a:ext cx="8339667" cy="557337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1166814</xdr:colOff>
      <xdr:row>68</xdr:row>
      <xdr:rowOff>52387</xdr:rowOff>
    </xdr:from>
    <xdr:to>
      <xdr:col>26</xdr:col>
      <xdr:colOff>421482</xdr:colOff>
      <xdr:row>72</xdr:row>
      <xdr:rowOff>947737</xdr:rowOff>
    </xdr:to>
    <xdr:pic>
      <xdr:nvPicPr>
        <xdr:cNvPr id="2" name="Imagen 1">
          <a:extLst>
            <a:ext uri="{FF2B5EF4-FFF2-40B4-BE49-F238E27FC236}">
              <a16:creationId xmlns="" xmlns:a16="http://schemas.microsoft.com/office/drawing/2014/main" id="{00000000-0008-0000-0000-000004000000}"/>
            </a:ext>
          </a:extLst>
        </xdr:cNvPr>
        <xdr:cNvPicPr>
          <a:picLocks noChangeAspect="1"/>
        </xdr:cNvPicPr>
      </xdr:nvPicPr>
      <xdr:blipFill rotWithShape="1">
        <a:blip xmlns:r="http://schemas.openxmlformats.org/officeDocument/2006/relationships" r:embed="rId1">
          <a:extLst>
            <a:ext uri="{BEBA8EAE-BF5A-486C-A8C5-ECC9F3942E4B}">
              <a14:imgProps xmlns:a14="http://schemas.microsoft.com/office/drawing/2010/main">
                <a14:imgLayer r:embed="rId2">
                  <a14:imgEffect>
                    <a14:sharpenSoften amount="50000"/>
                  </a14:imgEffect>
                </a14:imgLayer>
              </a14:imgProps>
            </a:ext>
          </a:extLst>
        </a:blip>
        <a:srcRect r="24383"/>
        <a:stretch/>
      </xdr:blipFill>
      <xdr:spPr>
        <a:xfrm>
          <a:off x="4224339" y="49106137"/>
          <a:ext cx="15104268" cy="28003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228600</xdr:colOff>
      <xdr:row>83</xdr:row>
      <xdr:rowOff>219075</xdr:rowOff>
    </xdr:from>
    <xdr:to>
      <xdr:col>4</xdr:col>
      <xdr:colOff>1924050</xdr:colOff>
      <xdr:row>87</xdr:row>
      <xdr:rowOff>53298</xdr:rowOff>
    </xdr:to>
    <xdr:pic>
      <xdr:nvPicPr>
        <xdr:cNvPr id="2" name="Imagen 1">
          <a:extLst>
            <a:ext uri="{FF2B5EF4-FFF2-40B4-BE49-F238E27FC236}">
              <a16:creationId xmlns:a16="http://schemas.microsoft.com/office/drawing/2014/main" xmlns="" id="{07F173AC-2995-4136-925F-8538A8D0B2B5}"/>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5409"/>
        <a:stretch/>
      </xdr:blipFill>
      <xdr:spPr bwMode="auto">
        <a:xfrm>
          <a:off x="228600" y="43672125"/>
          <a:ext cx="6858000" cy="83434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171450</xdr:colOff>
      <xdr:row>2</xdr:row>
      <xdr:rowOff>0</xdr:rowOff>
    </xdr:from>
    <xdr:to>
      <xdr:col>0</xdr:col>
      <xdr:colOff>858759</xdr:colOff>
      <xdr:row>3</xdr:row>
      <xdr:rowOff>151972</xdr:rowOff>
    </xdr:to>
    <xdr:pic>
      <xdr:nvPicPr>
        <xdr:cNvPr id="3" name="Imagen 2" descr="Resultado de imagen para gobierno del estado de guerrero">
          <a:extLst>
            <a:ext uri="{FF2B5EF4-FFF2-40B4-BE49-F238E27FC236}">
              <a16:creationId xmlns:a16="http://schemas.microsoft.com/office/drawing/2014/main" xmlns="" id="{7D7FB346-33BC-4CE3-9604-BC217BF7404D}"/>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71450" y="381000"/>
          <a:ext cx="687309" cy="3424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19050</xdr:colOff>
      <xdr:row>2</xdr:row>
      <xdr:rowOff>1</xdr:rowOff>
    </xdr:from>
    <xdr:to>
      <xdr:col>2</xdr:col>
      <xdr:colOff>0</xdr:colOff>
      <xdr:row>4</xdr:row>
      <xdr:rowOff>1</xdr:rowOff>
    </xdr:to>
    <xdr:pic>
      <xdr:nvPicPr>
        <xdr:cNvPr id="4" name="Imagen 3" descr="Imagen relacionada">
          <a:extLst>
            <a:ext uri="{FF2B5EF4-FFF2-40B4-BE49-F238E27FC236}">
              <a16:creationId xmlns:a16="http://schemas.microsoft.com/office/drawing/2014/main" xmlns="" id="{CCB952F8-F215-4C28-B935-7278759DC436}"/>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942975" y="381001"/>
          <a:ext cx="352425" cy="381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76200</xdr:colOff>
      <xdr:row>2</xdr:row>
      <xdr:rowOff>0</xdr:rowOff>
    </xdr:from>
    <xdr:to>
      <xdr:col>2</xdr:col>
      <xdr:colOff>447675</xdr:colOff>
      <xdr:row>3</xdr:row>
      <xdr:rowOff>180975</xdr:rowOff>
    </xdr:to>
    <xdr:pic>
      <xdr:nvPicPr>
        <xdr:cNvPr id="5" name="Imagen 4" descr="Resultado de imagen para secretaria de educacion guerrero">
          <a:extLst>
            <a:ext uri="{FF2B5EF4-FFF2-40B4-BE49-F238E27FC236}">
              <a16:creationId xmlns:a16="http://schemas.microsoft.com/office/drawing/2014/main" xmlns="" id="{7EC0CB57-6404-430C-8C3B-7DCF8B99B2F2}"/>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371600" y="381000"/>
          <a:ext cx="371475" cy="3714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1657350</xdr:colOff>
      <xdr:row>2</xdr:row>
      <xdr:rowOff>0</xdr:rowOff>
    </xdr:from>
    <xdr:to>
      <xdr:col>4</xdr:col>
      <xdr:colOff>1932617</xdr:colOff>
      <xdr:row>3</xdr:row>
      <xdr:rowOff>162674</xdr:rowOff>
    </xdr:to>
    <xdr:pic>
      <xdr:nvPicPr>
        <xdr:cNvPr id="6" name="Imagen 5" descr="Resultado de imagen para ut de acapulco">
          <a:extLst>
            <a:ext uri="{FF2B5EF4-FFF2-40B4-BE49-F238E27FC236}">
              <a16:creationId xmlns:a16="http://schemas.microsoft.com/office/drawing/2014/main" xmlns="" id="{B56FD8B1-2EFC-4AE1-B237-993E4A58D6C2}"/>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6819900" y="381000"/>
          <a:ext cx="275267" cy="3531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5</xdr:col>
      <xdr:colOff>131884</xdr:colOff>
      <xdr:row>0</xdr:row>
      <xdr:rowOff>87923</xdr:rowOff>
    </xdr:from>
    <xdr:to>
      <xdr:col>6</xdr:col>
      <xdr:colOff>1262715</xdr:colOff>
      <xdr:row>2</xdr:row>
      <xdr:rowOff>124557</xdr:rowOff>
    </xdr:to>
    <xdr:sp macro="" textlink="">
      <xdr:nvSpPr>
        <xdr:cNvPr id="2" name="Llamada de flecha a la izquierda 1">
          <a:extLst>
            <a:ext uri="{FF2B5EF4-FFF2-40B4-BE49-F238E27FC236}">
              <a16:creationId xmlns="" xmlns:a16="http://schemas.microsoft.com/office/drawing/2014/main" id="{00000000-0008-0000-0300-000002000000}"/>
            </a:ext>
          </a:extLst>
        </xdr:cNvPr>
        <xdr:cNvSpPr/>
      </xdr:nvSpPr>
      <xdr:spPr>
        <a:xfrm>
          <a:off x="7532809" y="87923"/>
          <a:ext cx="2540531" cy="455734"/>
        </a:xfrm>
        <a:prstGeom prst="leftArrowCallout">
          <a:avLst/>
        </a:prstGeom>
        <a:solidFill>
          <a:schemeClr val="accent4">
            <a:lumMod val="60000"/>
            <a:lumOff val="40000"/>
          </a:schemeClr>
        </a:solidFill>
        <a:ln>
          <a:solidFill>
            <a:schemeClr val="accent4">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MX" sz="1100" b="1"/>
            <a:t>Alineación al Plan Estatal de Desarrollo 2016-2021.</a:t>
          </a:r>
        </a:p>
      </xdr:txBody>
    </xdr:sp>
    <xdr:clientData/>
  </xdr:twoCellAnchor>
  <xdr:twoCellAnchor editAs="oneCell">
    <xdr:from>
      <xdr:col>0</xdr:col>
      <xdr:colOff>1319211</xdr:colOff>
      <xdr:row>74</xdr:row>
      <xdr:rowOff>578771</xdr:rowOff>
    </xdr:from>
    <xdr:to>
      <xdr:col>6</xdr:col>
      <xdr:colOff>438829</xdr:colOff>
      <xdr:row>74</xdr:row>
      <xdr:rowOff>1993106</xdr:rowOff>
    </xdr:to>
    <xdr:pic>
      <xdr:nvPicPr>
        <xdr:cNvPr id="3" name="Imagen 2">
          <a:extLst>
            <a:ext uri="{FF2B5EF4-FFF2-40B4-BE49-F238E27FC236}">
              <a16:creationId xmlns="" xmlns:a16="http://schemas.microsoft.com/office/drawing/2014/main" id="{F5F5423F-9F7B-4BD6-979B-045F823EFBBA}"/>
            </a:ext>
          </a:extLst>
        </xdr:cNvPr>
        <xdr:cNvPicPr>
          <a:picLocks noChangeAspect="1"/>
        </xdr:cNvPicPr>
      </xdr:nvPicPr>
      <xdr:blipFill rotWithShape="1">
        <a:blip xmlns:r="http://schemas.openxmlformats.org/officeDocument/2006/relationships" r:embed="rId1"/>
        <a:srcRect r="24383"/>
        <a:stretch/>
      </xdr:blipFill>
      <xdr:spPr>
        <a:xfrm>
          <a:off x="1319211" y="81788921"/>
          <a:ext cx="7930243" cy="141433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563563</xdr:colOff>
      <xdr:row>55</xdr:row>
      <xdr:rowOff>173039</xdr:rowOff>
    </xdr:from>
    <xdr:to>
      <xdr:col>22</xdr:col>
      <xdr:colOff>209550</xdr:colOff>
      <xdr:row>64</xdr:row>
      <xdr:rowOff>28575</xdr:rowOff>
    </xdr:to>
    <xdr:pic>
      <xdr:nvPicPr>
        <xdr:cNvPr id="2" name="Imagen 1"/>
        <xdr:cNvPicPr>
          <a:picLocks noChangeAspect="1"/>
        </xdr:cNvPicPr>
      </xdr:nvPicPr>
      <xdr:blipFill rotWithShape="1">
        <a:blip xmlns:r="http://schemas.openxmlformats.org/officeDocument/2006/relationships" r:embed="rId1">
          <a:extLst>
            <a:ext uri="{BEBA8EAE-BF5A-486C-A8C5-ECC9F3942E4B}">
              <a14:imgProps xmlns:a14="http://schemas.microsoft.com/office/drawing/2010/main">
                <a14:imgLayer r:embed="rId2">
                  <a14:imgEffect>
                    <a14:sharpenSoften amount="50000"/>
                  </a14:imgEffect>
                </a14:imgLayer>
              </a14:imgProps>
            </a:ext>
          </a:extLst>
        </a:blip>
        <a:srcRect r="24383"/>
        <a:stretch/>
      </xdr:blipFill>
      <xdr:spPr>
        <a:xfrm>
          <a:off x="563563" y="51188939"/>
          <a:ext cx="11085512" cy="1570036"/>
        </a:xfrm>
        <a:prstGeom prst="rect">
          <a:avLst/>
        </a:prstGeom>
      </xdr:spPr>
    </xdr:pic>
    <xdr:clientData/>
  </xdr:twoCellAnchor>
  <xdr:twoCellAnchor editAs="oneCell">
    <xdr:from>
      <xdr:col>0</xdr:col>
      <xdr:colOff>171449</xdr:colOff>
      <xdr:row>0</xdr:row>
      <xdr:rowOff>151339</xdr:rowOff>
    </xdr:from>
    <xdr:to>
      <xdr:col>1</xdr:col>
      <xdr:colOff>384048</xdr:colOff>
      <xdr:row>1</xdr:row>
      <xdr:rowOff>190499</xdr:rowOff>
    </xdr:to>
    <xdr:pic>
      <xdr:nvPicPr>
        <xdr:cNvPr id="3" name="Imagen 2" descr="Resultado de imagen para gobierno del estado de guerrero">
          <a:extLst>
            <a:ext uri="{FF2B5EF4-FFF2-40B4-BE49-F238E27FC236}">
              <a16:creationId xmlns="" xmlns:a16="http://schemas.microsoft.com/office/drawing/2014/main" id="{5C759CF9-5DDD-4DCF-BCA7-1C47253A696D}"/>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71449" y="151339"/>
          <a:ext cx="1088899" cy="56303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22</xdr:col>
      <xdr:colOff>266700</xdr:colOff>
      <xdr:row>0</xdr:row>
      <xdr:rowOff>114300</xdr:rowOff>
    </xdr:from>
    <xdr:to>
      <xdr:col>23</xdr:col>
      <xdr:colOff>336550</xdr:colOff>
      <xdr:row>1</xdr:row>
      <xdr:rowOff>171410</xdr:rowOff>
    </xdr:to>
    <xdr:pic>
      <xdr:nvPicPr>
        <xdr:cNvPr id="4" name="Imagen 3" descr="Resultado de imagen para ut de acapulco">
          <a:extLst>
            <a:ext uri="{FF2B5EF4-FFF2-40B4-BE49-F238E27FC236}">
              <a16:creationId xmlns="" xmlns:a16="http://schemas.microsoft.com/office/drawing/2014/main" id="{35A45027-A1B9-476A-BAE8-51794F061303}"/>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1706225" y="114300"/>
          <a:ext cx="593725" cy="58098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424392</xdr:colOff>
      <xdr:row>0</xdr:row>
      <xdr:rowOff>136524</xdr:rowOff>
    </xdr:from>
    <xdr:to>
      <xdr:col>1</xdr:col>
      <xdr:colOff>1117494</xdr:colOff>
      <xdr:row>1</xdr:row>
      <xdr:rowOff>200025</xdr:rowOff>
    </xdr:to>
    <xdr:pic>
      <xdr:nvPicPr>
        <xdr:cNvPr id="5" name="Imagen 4" descr="Imagen relacionada">
          <a:extLst>
            <a:ext uri="{FF2B5EF4-FFF2-40B4-BE49-F238E27FC236}">
              <a16:creationId xmlns="" xmlns:a16="http://schemas.microsoft.com/office/drawing/2014/main" id="{B145D251-114E-413E-8187-4696B051B1A4}"/>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1300692" y="136524"/>
          <a:ext cx="693102" cy="5873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1198033</xdr:colOff>
      <xdr:row>0</xdr:row>
      <xdr:rowOff>156632</xdr:rowOff>
    </xdr:from>
    <xdr:to>
      <xdr:col>2</xdr:col>
      <xdr:colOff>398708</xdr:colOff>
      <xdr:row>1</xdr:row>
      <xdr:rowOff>219074</xdr:rowOff>
    </xdr:to>
    <xdr:pic>
      <xdr:nvPicPr>
        <xdr:cNvPr id="6" name="Imagen 5" descr="Resultado de imagen para secretaria de educacion guerrero">
          <a:extLst>
            <a:ext uri="{FF2B5EF4-FFF2-40B4-BE49-F238E27FC236}">
              <a16:creationId xmlns="" xmlns:a16="http://schemas.microsoft.com/office/drawing/2014/main" id="{43BE1CB1-5D22-484E-830E-6212037C64F2}"/>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2074333" y="156632"/>
          <a:ext cx="667525" cy="58631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254000</xdr:colOff>
      <xdr:row>0</xdr:row>
      <xdr:rowOff>84665</xdr:rowOff>
    </xdr:from>
    <xdr:to>
      <xdr:col>1</xdr:col>
      <xdr:colOff>746655</xdr:colOff>
      <xdr:row>1</xdr:row>
      <xdr:rowOff>216504</xdr:rowOff>
    </xdr:to>
    <xdr:pic>
      <xdr:nvPicPr>
        <xdr:cNvPr id="2" name="Imagen 1" descr="Resultado de imagen para gobierno del estado de guerrero">
          <a:extLst>
            <a:ext uri="{FF2B5EF4-FFF2-40B4-BE49-F238E27FC236}">
              <a16:creationId xmlns:a16="http://schemas.microsoft.com/office/drawing/2014/main" xmlns="" id="{5C759CF9-5DDD-4DCF-BCA7-1C47253A696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54000" y="84665"/>
          <a:ext cx="826030" cy="4271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583139</xdr:colOff>
      <xdr:row>0</xdr:row>
      <xdr:rowOff>76200</xdr:rowOff>
    </xdr:from>
    <xdr:to>
      <xdr:col>19</xdr:col>
      <xdr:colOff>409575</xdr:colOff>
      <xdr:row>2</xdr:row>
      <xdr:rowOff>1590</xdr:rowOff>
    </xdr:to>
    <xdr:pic>
      <xdr:nvPicPr>
        <xdr:cNvPr id="3" name="Imagen 2" descr="Resultado de imagen para ut de acapulco">
          <a:extLst>
            <a:ext uri="{FF2B5EF4-FFF2-40B4-BE49-F238E27FC236}">
              <a16:creationId xmlns:a16="http://schemas.microsoft.com/office/drawing/2014/main" xmlns="" id="{35A45027-A1B9-476A-BAE8-51794F061303}"/>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4022914" y="76200"/>
          <a:ext cx="493186" cy="48736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747124</xdr:colOff>
      <xdr:row>134</xdr:row>
      <xdr:rowOff>156814</xdr:rowOff>
    </xdr:from>
    <xdr:to>
      <xdr:col>15</xdr:col>
      <xdr:colOff>359664</xdr:colOff>
      <xdr:row>144</xdr:row>
      <xdr:rowOff>122464</xdr:rowOff>
    </xdr:to>
    <xdr:pic>
      <xdr:nvPicPr>
        <xdr:cNvPr id="4" name="Imagen 3">
          <a:extLst>
            <a:ext uri="{FF2B5EF4-FFF2-40B4-BE49-F238E27FC236}">
              <a16:creationId xmlns:a16="http://schemas.microsoft.com/office/drawing/2014/main" xmlns="" id="{68B30086-F22C-4263-B113-99AA28F67225}"/>
            </a:ext>
          </a:extLst>
        </xdr:cNvPr>
        <xdr:cNvPicPr>
          <a:picLocks noChangeAspect="1" noChangeArrowheads="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l="5409" r="20671"/>
        <a:stretch/>
      </xdr:blipFill>
      <xdr:spPr bwMode="auto">
        <a:xfrm>
          <a:off x="1080499" y="65860264"/>
          <a:ext cx="11796746" cy="18706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878417</xdr:colOff>
      <xdr:row>0</xdr:row>
      <xdr:rowOff>126999</xdr:rowOff>
    </xdr:from>
    <xdr:to>
      <xdr:col>1</xdr:col>
      <xdr:colOff>1315508</xdr:colOff>
      <xdr:row>1</xdr:row>
      <xdr:rowOff>202141</xdr:rowOff>
    </xdr:to>
    <xdr:pic>
      <xdr:nvPicPr>
        <xdr:cNvPr id="5" name="Imagen 4" descr="Imagen relacionada">
          <a:extLst>
            <a:ext uri="{FF2B5EF4-FFF2-40B4-BE49-F238E27FC236}">
              <a16:creationId xmlns:a16="http://schemas.microsoft.com/office/drawing/2014/main" xmlns="" id="{B145D251-114E-413E-8187-4696B051B1A4}"/>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211792" y="126999"/>
          <a:ext cx="437091" cy="37041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1375833</xdr:colOff>
      <xdr:row>0</xdr:row>
      <xdr:rowOff>137583</xdr:rowOff>
    </xdr:from>
    <xdr:to>
      <xdr:col>1</xdr:col>
      <xdr:colOff>1810808</xdr:colOff>
      <xdr:row>1</xdr:row>
      <xdr:rowOff>224366</xdr:rowOff>
    </xdr:to>
    <xdr:pic>
      <xdr:nvPicPr>
        <xdr:cNvPr id="6" name="Imagen 5" descr="Resultado de imagen para secretaria de educacion guerrero">
          <a:extLst>
            <a:ext uri="{FF2B5EF4-FFF2-40B4-BE49-F238E27FC236}">
              <a16:creationId xmlns:a16="http://schemas.microsoft.com/office/drawing/2014/main" xmlns="" id="{43BE1CB1-5D22-484E-830E-6212037C64F2}"/>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1709208" y="137583"/>
          <a:ext cx="434975" cy="3820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showGridLines="0" topLeftCell="B1" zoomScale="90" zoomScaleNormal="90" workbookViewId="0">
      <selection activeCell="N13" sqref="N13"/>
    </sheetView>
  </sheetViews>
  <sheetFormatPr baseColWidth="10" defaultRowHeight="15" x14ac:dyDescent="0.25"/>
  <sheetData/>
  <pageMargins left="0" right="0" top="0" bottom="0" header="0.31496062992125984" footer="0.31496062992125984"/>
  <pageSetup orientation="landscape" verticalDpi="0"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50"/>
    <pageSetUpPr fitToPage="1"/>
  </sheetPr>
  <dimension ref="A1:BY443"/>
  <sheetViews>
    <sheetView topLeftCell="A9" zoomScale="90" zoomScaleNormal="90" zoomScaleSheetLayoutView="85" workbookViewId="0">
      <selection activeCell="G20" sqref="G20"/>
    </sheetView>
  </sheetViews>
  <sheetFormatPr baseColWidth="10" defaultColWidth="11.42578125" defaultRowHeight="15" x14ac:dyDescent="0.25"/>
  <cols>
    <col min="1" max="1" width="3.140625" customWidth="1"/>
    <col min="2" max="2" width="4.28515625" customWidth="1"/>
    <col min="3" max="3" width="3.5703125" style="308" bestFit="1" customWidth="1"/>
    <col min="4" max="4" width="34.85546875" customWidth="1"/>
    <col min="5" max="5" width="18" customWidth="1"/>
    <col min="6" max="6" width="17.28515625" customWidth="1"/>
    <col min="7" max="7" width="20.5703125" customWidth="1"/>
    <col min="8" max="8" width="20.28515625" style="309" customWidth="1"/>
    <col min="9" max="9" width="14.140625" customWidth="1"/>
    <col min="10" max="10" width="8.5703125" customWidth="1"/>
    <col min="11" max="12" width="8.42578125" customWidth="1"/>
    <col min="13" max="13" width="9" customWidth="1"/>
    <col min="14" max="18" width="11.42578125" hidden="1" customWidth="1"/>
    <col min="19" max="19" width="11" hidden="1" customWidth="1"/>
    <col min="20" max="20" width="9.28515625" customWidth="1"/>
    <col min="21" max="21" width="17.7109375" customWidth="1"/>
    <col min="22" max="22" width="16.5703125" style="307" customWidth="1"/>
    <col min="23" max="23" width="16.85546875" customWidth="1"/>
    <col min="24" max="24" width="15.5703125" customWidth="1"/>
    <col min="25" max="25" width="18" customWidth="1"/>
    <col min="26" max="26" width="19" customWidth="1"/>
    <col min="27" max="27" width="20" customWidth="1"/>
    <col min="28" max="28" width="30.140625" customWidth="1"/>
    <col min="30" max="30" width="12.5703125" customWidth="1"/>
    <col min="31" max="31" width="8.85546875" customWidth="1"/>
    <col min="32" max="32" width="14.42578125" customWidth="1"/>
    <col min="33" max="33" width="17.28515625" customWidth="1"/>
    <col min="34" max="34" width="15.42578125" customWidth="1"/>
    <col min="35" max="35" width="28.42578125" customWidth="1"/>
    <col min="36" max="36" width="18.42578125" customWidth="1"/>
    <col min="37" max="37" width="18.140625" customWidth="1"/>
    <col min="38" max="39" width="19.28515625" customWidth="1"/>
    <col min="40" max="40" width="17.140625" customWidth="1"/>
    <col min="41" max="41" width="20.140625" customWidth="1"/>
    <col min="42" max="42" width="18.7109375" customWidth="1"/>
    <col min="43" max="43" width="16" bestFit="1" customWidth="1"/>
    <col min="44" max="44" width="18.42578125" customWidth="1"/>
    <col min="45" max="45" width="16" bestFit="1" customWidth="1"/>
    <col min="46" max="46" width="16.85546875" customWidth="1"/>
    <col min="47" max="47" width="16.5703125" customWidth="1"/>
    <col min="48" max="48" width="16" bestFit="1" customWidth="1"/>
  </cols>
  <sheetData>
    <row r="1" spans="1:77" ht="16.5" hidden="1" customHeight="1" x14ac:dyDescent="0.3">
      <c r="B1" s="101"/>
      <c r="C1" s="102"/>
      <c r="D1" s="103"/>
      <c r="E1" s="104"/>
      <c r="F1" s="105"/>
      <c r="G1" s="105"/>
      <c r="H1" s="106"/>
      <c r="I1" s="107"/>
      <c r="J1" s="108"/>
      <c r="K1" s="108"/>
      <c r="L1" s="108"/>
      <c r="M1" s="108"/>
      <c r="N1" s="108"/>
      <c r="O1" s="108"/>
      <c r="P1" s="108"/>
      <c r="Q1" s="108"/>
      <c r="R1" s="109"/>
      <c r="S1" s="109"/>
      <c r="T1" s="109"/>
      <c r="U1" s="109"/>
      <c r="V1" s="110"/>
      <c r="W1" s="109"/>
      <c r="X1" s="109"/>
      <c r="Y1" s="109"/>
      <c r="Z1" s="109"/>
      <c r="AA1" s="111"/>
      <c r="AB1" s="111"/>
    </row>
    <row r="2" spans="1:77" ht="15.75" hidden="1" customHeight="1" x14ac:dyDescent="0.25">
      <c r="B2" s="549" t="s">
        <v>348</v>
      </c>
      <c r="C2" s="550"/>
      <c r="D2" s="550"/>
      <c r="E2" s="550"/>
      <c r="F2" s="550"/>
      <c r="G2" s="550"/>
      <c r="H2" s="550"/>
      <c r="I2" s="550"/>
      <c r="J2" s="550"/>
      <c r="K2" s="550"/>
      <c r="L2" s="550"/>
      <c r="M2" s="550"/>
      <c r="N2" s="112"/>
      <c r="O2" s="112"/>
      <c r="P2" s="112"/>
      <c r="Q2" s="112"/>
      <c r="R2" s="112"/>
      <c r="S2" s="112"/>
      <c r="T2" s="112"/>
      <c r="U2" s="112"/>
      <c r="V2" s="113"/>
      <c r="W2" s="112"/>
      <c r="X2" s="112"/>
      <c r="Y2" s="112"/>
      <c r="Z2" s="112"/>
      <c r="AA2" s="112"/>
      <c r="AB2" s="112"/>
    </row>
    <row r="3" spans="1:77" ht="15" hidden="1" customHeight="1" x14ac:dyDescent="0.25">
      <c r="B3" s="550" t="s">
        <v>349</v>
      </c>
      <c r="C3" s="550"/>
      <c r="D3" s="550"/>
      <c r="E3" s="550"/>
      <c r="F3" s="550"/>
      <c r="G3" s="550"/>
      <c r="H3" s="550"/>
      <c r="I3" s="550"/>
      <c r="J3" s="550"/>
      <c r="K3" s="550"/>
      <c r="L3" s="550"/>
      <c r="M3" s="550"/>
      <c r="N3" s="112"/>
      <c r="O3" s="112"/>
      <c r="P3" s="112"/>
      <c r="Q3" s="112"/>
      <c r="R3" s="112"/>
      <c r="S3" s="112"/>
      <c r="T3" s="112"/>
      <c r="U3" s="112"/>
      <c r="V3" s="113"/>
      <c r="W3" s="112"/>
      <c r="X3" s="112"/>
      <c r="Y3" s="112"/>
      <c r="Z3" s="112"/>
      <c r="AA3" s="112"/>
      <c r="AB3" s="112"/>
    </row>
    <row r="4" spans="1:77" ht="14.25" hidden="1" customHeight="1" x14ac:dyDescent="0.25">
      <c r="B4" s="551" t="s">
        <v>350</v>
      </c>
      <c r="C4" s="551"/>
      <c r="D4" s="551"/>
      <c r="E4" s="551"/>
      <c r="F4" s="551"/>
      <c r="G4" s="551"/>
      <c r="H4" s="551"/>
      <c r="I4" s="551"/>
      <c r="J4" s="551"/>
      <c r="K4" s="551"/>
      <c r="L4" s="551"/>
      <c r="M4" s="551"/>
      <c r="N4" s="114"/>
      <c r="O4" s="114"/>
      <c r="P4" s="114"/>
      <c r="Q4" s="114"/>
      <c r="R4" s="114"/>
      <c r="S4" s="114"/>
      <c r="T4" s="114"/>
      <c r="U4" s="114"/>
      <c r="V4" s="115"/>
      <c r="W4" s="114"/>
      <c r="X4" s="114"/>
      <c r="Y4" s="114"/>
      <c r="Z4" s="114"/>
      <c r="AA4" s="114"/>
      <c r="AB4" s="114"/>
    </row>
    <row r="5" spans="1:77" ht="17.25" hidden="1" customHeight="1" x14ac:dyDescent="0.25">
      <c r="B5" s="550" t="s">
        <v>351</v>
      </c>
      <c r="C5" s="550"/>
      <c r="D5" s="550"/>
      <c r="E5" s="550"/>
      <c r="F5" s="550"/>
      <c r="G5" s="550"/>
      <c r="H5" s="550"/>
      <c r="I5" s="550"/>
      <c r="J5" s="550"/>
      <c r="K5" s="550"/>
      <c r="L5" s="550"/>
      <c r="M5" s="550"/>
      <c r="N5" s="112"/>
      <c r="O5" s="112"/>
      <c r="P5" s="112"/>
      <c r="Q5" s="112"/>
      <c r="R5" s="112"/>
      <c r="S5" s="112"/>
      <c r="T5" s="112"/>
      <c r="U5" s="112"/>
      <c r="V5" s="113"/>
      <c r="W5" s="112"/>
      <c r="X5" s="112"/>
      <c r="Y5" s="112"/>
      <c r="Z5" s="112"/>
      <c r="AA5" s="112"/>
      <c r="AB5" s="112"/>
    </row>
    <row r="6" spans="1:77" ht="9.75" hidden="1" customHeight="1" x14ac:dyDescent="0.25">
      <c r="B6" s="550" t="s">
        <v>352</v>
      </c>
      <c r="C6" s="550"/>
      <c r="D6" s="550"/>
      <c r="E6" s="550"/>
      <c r="F6" s="550"/>
      <c r="G6" s="550"/>
      <c r="H6" s="550"/>
      <c r="I6" s="550"/>
      <c r="J6" s="550"/>
      <c r="K6" s="550"/>
      <c r="L6" s="550"/>
      <c r="M6" s="550"/>
      <c r="N6" s="112"/>
      <c r="O6" s="112"/>
      <c r="P6" s="112"/>
      <c r="Q6" s="112"/>
      <c r="R6" s="112"/>
      <c r="S6" s="112"/>
      <c r="T6" s="112"/>
      <c r="U6" s="112"/>
      <c r="V6" s="113"/>
      <c r="W6" s="112"/>
      <c r="X6" s="112"/>
      <c r="Y6" s="112"/>
      <c r="Z6" s="112"/>
      <c r="AA6" s="112"/>
      <c r="AB6" s="112"/>
    </row>
    <row r="7" spans="1:77" ht="13.5" hidden="1" customHeight="1" x14ac:dyDescent="0.25">
      <c r="B7" s="116"/>
      <c r="C7" s="116"/>
      <c r="D7" s="116"/>
      <c r="E7" s="116"/>
      <c r="F7" s="116"/>
      <c r="G7" s="116"/>
      <c r="H7" s="117"/>
      <c r="I7" s="116"/>
      <c r="J7" s="116"/>
      <c r="K7" s="116"/>
      <c r="L7" s="116"/>
      <c r="M7" s="116"/>
      <c r="N7" s="116"/>
      <c r="O7" s="116"/>
      <c r="P7" s="116"/>
      <c r="Q7" s="116"/>
      <c r="R7" s="116"/>
      <c r="S7" s="116"/>
      <c r="T7" s="116"/>
      <c r="U7" s="116"/>
      <c r="V7" s="113"/>
      <c r="W7" s="116"/>
      <c r="X7" s="116"/>
      <c r="Y7" s="116"/>
      <c r="Z7" s="116"/>
      <c r="AA7" s="116"/>
      <c r="AB7" s="116"/>
    </row>
    <row r="8" spans="1:77" ht="12.75" hidden="1" customHeight="1" x14ac:dyDescent="0.25">
      <c r="B8" s="116"/>
      <c r="C8" s="116"/>
      <c r="D8" s="116"/>
      <c r="E8" s="116"/>
      <c r="F8" s="116"/>
      <c r="G8" s="116"/>
      <c r="H8" s="117"/>
      <c r="I8" s="116"/>
      <c r="J8" s="116"/>
      <c r="K8" s="116"/>
      <c r="L8" s="116"/>
      <c r="M8" s="116"/>
      <c r="N8" s="116"/>
      <c r="O8" s="116"/>
      <c r="P8" s="116"/>
      <c r="Q8" s="116"/>
      <c r="R8" s="116"/>
      <c r="S8" s="116"/>
      <c r="T8" s="116"/>
      <c r="U8" s="116"/>
      <c r="V8" s="113"/>
      <c r="W8" s="116"/>
      <c r="X8" s="116"/>
      <c r="Y8" s="116"/>
      <c r="Z8" s="116"/>
      <c r="AA8" s="116"/>
      <c r="AB8" s="116"/>
    </row>
    <row r="9" spans="1:77" ht="18" x14ac:dyDescent="0.25">
      <c r="A9" s="118"/>
      <c r="B9" s="548" t="s">
        <v>353</v>
      </c>
      <c r="C9" s="548"/>
      <c r="D9" s="548"/>
      <c r="E9" s="548"/>
      <c r="F9" s="548"/>
      <c r="G9" s="548"/>
      <c r="H9" s="548"/>
      <c r="I9" s="548"/>
      <c r="J9" s="548"/>
      <c r="K9" s="548"/>
      <c r="L9" s="548"/>
      <c r="M9" s="548"/>
      <c r="N9" s="548"/>
      <c r="O9" s="548"/>
      <c r="P9" s="548"/>
      <c r="Q9" s="548"/>
      <c r="R9" s="548"/>
      <c r="S9" s="548"/>
      <c r="T9" s="548"/>
      <c r="U9" s="548"/>
      <c r="V9" s="548"/>
      <c r="W9" s="548"/>
      <c r="X9" s="548"/>
      <c r="Y9" s="548"/>
      <c r="Z9" s="548"/>
      <c r="AA9" s="548"/>
      <c r="AB9" s="548"/>
      <c r="AC9" s="119"/>
      <c r="AD9" s="119"/>
      <c r="AE9" s="119"/>
      <c r="AF9" s="119"/>
      <c r="AG9" s="119"/>
      <c r="AH9" s="119"/>
      <c r="AI9" s="119"/>
      <c r="AJ9" s="119"/>
      <c r="AK9" s="119"/>
      <c r="AL9" s="119"/>
      <c r="AM9" s="119"/>
      <c r="AN9" s="118"/>
      <c r="AO9" s="118"/>
      <c r="AP9" s="118"/>
      <c r="AQ9" s="118"/>
      <c r="AR9" s="118"/>
      <c r="AS9" s="118"/>
      <c r="AT9" s="118"/>
      <c r="AU9" s="118"/>
      <c r="AV9" s="118"/>
      <c r="AW9" s="118"/>
      <c r="AX9" s="118"/>
      <c r="AY9" s="118"/>
      <c r="AZ9" s="118"/>
      <c r="BA9" s="118"/>
      <c r="BB9" s="118"/>
      <c r="BC9" s="118"/>
      <c r="BD9" s="118"/>
      <c r="BE9" s="118"/>
      <c r="BF9" s="118"/>
      <c r="BG9" s="118"/>
      <c r="BH9" s="118"/>
      <c r="BI9" s="118"/>
      <c r="BJ9" s="118"/>
      <c r="BK9" s="118"/>
      <c r="BL9" s="118"/>
      <c r="BM9" s="118"/>
      <c r="BN9" s="118"/>
      <c r="BO9" s="118"/>
      <c r="BP9" s="118"/>
      <c r="BQ9" s="118"/>
      <c r="BR9" s="118"/>
      <c r="BS9" s="118"/>
      <c r="BT9" s="118"/>
      <c r="BU9" s="118"/>
      <c r="BV9" s="118"/>
      <c r="BW9" s="118"/>
      <c r="BX9" s="118"/>
      <c r="BY9" s="118"/>
    </row>
    <row r="10" spans="1:77" ht="18.75" customHeight="1" x14ac:dyDescent="0.25">
      <c r="A10" s="120"/>
      <c r="B10" s="554" t="s">
        <v>354</v>
      </c>
      <c r="C10" s="554"/>
      <c r="D10" s="554"/>
      <c r="E10" s="554"/>
      <c r="F10" s="554"/>
      <c r="G10" s="554"/>
      <c r="H10" s="554"/>
      <c r="I10" s="554"/>
      <c r="J10" s="554"/>
      <c r="K10" s="554"/>
      <c r="L10" s="554"/>
      <c r="M10" s="554"/>
      <c r="N10" s="554"/>
      <c r="O10" s="554"/>
      <c r="P10" s="554"/>
      <c r="Q10" s="554"/>
      <c r="R10" s="554"/>
      <c r="S10" s="554"/>
      <c r="T10" s="554"/>
      <c r="U10" s="554"/>
      <c r="V10" s="554"/>
      <c r="W10" s="554"/>
      <c r="X10" s="554"/>
      <c r="Y10" s="554"/>
      <c r="Z10" s="554"/>
      <c r="AA10" s="554"/>
      <c r="AB10" s="554"/>
      <c r="AC10" s="121"/>
      <c r="AD10" s="121"/>
      <c r="AE10" s="121"/>
      <c r="AF10" s="121"/>
      <c r="AG10" s="121"/>
      <c r="AH10" s="121"/>
      <c r="AI10" s="121"/>
      <c r="AJ10" s="121"/>
      <c r="AK10" s="121"/>
      <c r="AL10" s="121"/>
      <c r="AM10" s="121"/>
      <c r="AN10" s="120"/>
      <c r="AO10" s="120"/>
      <c r="AP10" s="120"/>
      <c r="AQ10" s="120"/>
      <c r="AR10" s="120"/>
      <c r="AS10" s="120"/>
      <c r="AT10" s="120"/>
      <c r="AU10" s="120"/>
      <c r="AV10" s="120"/>
      <c r="AW10" s="120"/>
      <c r="AX10" s="120"/>
      <c r="AY10" s="120"/>
      <c r="AZ10" s="120"/>
      <c r="BA10" s="120"/>
      <c r="BB10" s="120"/>
      <c r="BC10" s="120"/>
      <c r="BD10" s="120"/>
      <c r="BE10" s="120"/>
      <c r="BF10" s="120"/>
      <c r="BG10" s="120"/>
      <c r="BH10" s="120"/>
      <c r="BI10" s="120"/>
      <c r="BJ10" s="120"/>
      <c r="BK10" s="120"/>
      <c r="BL10" s="120"/>
      <c r="BM10" s="120"/>
      <c r="BN10" s="120"/>
      <c r="BO10" s="120"/>
      <c r="BP10" s="120"/>
      <c r="BQ10" s="120"/>
      <c r="BR10" s="120"/>
      <c r="BS10" s="120"/>
      <c r="BT10" s="120"/>
      <c r="BU10" s="120"/>
      <c r="BV10" s="120"/>
      <c r="BW10" s="120"/>
      <c r="BX10" s="120"/>
      <c r="BY10" s="120"/>
    </row>
    <row r="11" spans="1:77" ht="18" x14ac:dyDescent="0.25">
      <c r="A11" s="120"/>
      <c r="B11" s="122" t="s">
        <v>355</v>
      </c>
      <c r="C11" s="122"/>
      <c r="D11" s="122"/>
      <c r="E11" s="122"/>
      <c r="F11" s="122"/>
      <c r="G11" s="122"/>
      <c r="H11" s="122"/>
      <c r="I11" s="122"/>
      <c r="J11" s="122"/>
      <c r="K11" s="122"/>
      <c r="L11" s="122"/>
      <c r="M11" s="122"/>
      <c r="N11" s="122"/>
      <c r="O11" s="122"/>
      <c r="P11" s="122"/>
      <c r="Q11" s="122"/>
      <c r="R11" s="122"/>
      <c r="S11" s="122"/>
      <c r="T11" s="122"/>
      <c r="U11" s="122"/>
      <c r="V11" s="122"/>
      <c r="W11" s="122"/>
      <c r="X11" s="122"/>
      <c r="Y11" s="122"/>
      <c r="Z11" s="122"/>
      <c r="AA11" s="122"/>
      <c r="AB11" s="122"/>
      <c r="AC11" s="122"/>
      <c r="AD11" s="122"/>
      <c r="AE11" s="122"/>
      <c r="AF11" s="122"/>
      <c r="AG11" s="122"/>
      <c r="AH11" s="122"/>
      <c r="AI11" s="122"/>
      <c r="AJ11" s="122"/>
      <c r="AK11" s="122"/>
      <c r="AL11" s="122"/>
      <c r="AM11" s="122"/>
      <c r="AN11" s="120"/>
      <c r="AO11" s="120"/>
      <c r="AP11" s="120"/>
      <c r="AQ11" s="120"/>
      <c r="AR11" s="120"/>
      <c r="AS11" s="120"/>
      <c r="AT11" s="120"/>
      <c r="AU11" s="120"/>
      <c r="AV11" s="120"/>
      <c r="AW11" s="120"/>
      <c r="AX11" s="120"/>
      <c r="AY11" s="120"/>
      <c r="AZ11" s="120"/>
      <c r="BA11" s="120"/>
      <c r="BB11" s="120"/>
      <c r="BC11" s="120"/>
      <c r="BD11" s="120"/>
      <c r="BE11" s="120"/>
      <c r="BF11" s="120"/>
      <c r="BG11" s="120"/>
      <c r="BH11" s="120"/>
      <c r="BI11" s="120"/>
      <c r="BJ11" s="120"/>
      <c r="BK11" s="120"/>
      <c r="BL11" s="120"/>
      <c r="BM11" s="120"/>
      <c r="BN11" s="120"/>
      <c r="BO11" s="120"/>
      <c r="BP11" s="120"/>
      <c r="BQ11" s="120"/>
      <c r="BR11" s="120"/>
      <c r="BS11" s="120"/>
      <c r="BT11" s="120"/>
      <c r="BU11" s="120"/>
      <c r="BV11" s="120"/>
      <c r="BW11" s="120"/>
      <c r="BX11" s="120"/>
      <c r="BY11" s="120"/>
    </row>
    <row r="12" spans="1:77" ht="18" x14ac:dyDescent="0.25">
      <c r="A12" s="120"/>
      <c r="B12" s="555" t="s">
        <v>356</v>
      </c>
      <c r="C12" s="555"/>
      <c r="D12" s="555"/>
      <c r="E12" s="555"/>
      <c r="F12" s="555"/>
      <c r="G12" s="555"/>
      <c r="H12" s="555"/>
      <c r="I12" s="555"/>
      <c r="J12" s="555"/>
      <c r="K12" s="555"/>
      <c r="L12" s="555"/>
      <c r="M12" s="555"/>
      <c r="N12" s="555"/>
      <c r="O12" s="555"/>
      <c r="P12" s="555"/>
      <c r="Q12" s="555"/>
      <c r="R12" s="555"/>
      <c r="S12" s="555"/>
      <c r="T12" s="555"/>
      <c r="U12" s="555"/>
      <c r="V12" s="555"/>
      <c r="W12" s="555"/>
      <c r="X12" s="555"/>
      <c r="Y12" s="555"/>
      <c r="Z12" s="555"/>
      <c r="AA12" s="555"/>
      <c r="AB12" s="555"/>
      <c r="AC12" s="123"/>
      <c r="AD12" s="123"/>
      <c r="AE12" s="123"/>
      <c r="AF12" s="123"/>
      <c r="AG12" s="123"/>
      <c r="AH12" s="123"/>
      <c r="AI12" s="123"/>
      <c r="AJ12" s="123"/>
      <c r="AK12" s="123"/>
      <c r="AL12" s="123"/>
      <c r="AM12" s="123"/>
      <c r="AN12" s="120"/>
      <c r="AO12" s="120"/>
      <c r="AP12" s="120"/>
      <c r="AQ12" s="120"/>
      <c r="AR12" s="120"/>
      <c r="AS12" s="120"/>
      <c r="AT12" s="120"/>
      <c r="AU12" s="120"/>
      <c r="AV12" s="120"/>
      <c r="AW12" s="120"/>
      <c r="AX12" s="120"/>
      <c r="AY12" s="120"/>
      <c r="AZ12" s="120"/>
      <c r="BA12" s="120"/>
      <c r="BB12" s="120"/>
      <c r="BC12" s="120"/>
      <c r="BD12" s="120"/>
      <c r="BE12" s="120"/>
      <c r="BF12" s="120"/>
      <c r="BG12" s="120"/>
      <c r="BH12" s="120"/>
      <c r="BI12" s="120"/>
      <c r="BJ12" s="120"/>
      <c r="BK12" s="120"/>
      <c r="BL12" s="120"/>
      <c r="BM12" s="120"/>
      <c r="BN12" s="120"/>
      <c r="BO12" s="120"/>
      <c r="BP12" s="120"/>
      <c r="BQ12" s="120"/>
      <c r="BR12" s="120"/>
      <c r="BS12" s="120"/>
      <c r="BT12" s="120"/>
      <c r="BU12" s="120"/>
      <c r="BV12" s="120"/>
      <c r="BW12" s="120"/>
      <c r="BX12" s="120"/>
      <c r="BY12" s="120"/>
    </row>
    <row r="13" spans="1:77" ht="18" x14ac:dyDescent="0.25">
      <c r="A13" s="124"/>
      <c r="B13" s="555" t="s">
        <v>357</v>
      </c>
      <c r="C13" s="555"/>
      <c r="D13" s="555"/>
      <c r="E13" s="555"/>
      <c r="F13" s="555"/>
      <c r="G13" s="555"/>
      <c r="H13" s="555"/>
      <c r="I13" s="555"/>
      <c r="J13" s="555"/>
      <c r="K13" s="555"/>
      <c r="L13" s="555"/>
      <c r="M13" s="555"/>
      <c r="N13" s="555"/>
      <c r="O13" s="555"/>
      <c r="P13" s="555"/>
      <c r="Q13" s="555"/>
      <c r="R13" s="555"/>
      <c r="S13" s="555"/>
      <c r="T13" s="555"/>
      <c r="U13" s="555"/>
      <c r="V13" s="555"/>
      <c r="W13" s="555"/>
      <c r="X13" s="555"/>
      <c r="Y13" s="555"/>
      <c r="Z13" s="555"/>
      <c r="AA13" s="555"/>
      <c r="AB13" s="555"/>
      <c r="AC13" s="122"/>
      <c r="AD13" s="122"/>
      <c r="AE13" s="122"/>
      <c r="AF13" s="122"/>
      <c r="AG13" s="122"/>
      <c r="AH13" s="122"/>
      <c r="AI13" s="122"/>
      <c r="AJ13" s="122"/>
      <c r="AK13" s="122"/>
      <c r="AL13" s="122"/>
      <c r="AM13" s="122"/>
      <c r="AN13" s="124"/>
      <c r="AO13" s="124"/>
      <c r="AP13" s="124"/>
      <c r="AQ13" s="124"/>
      <c r="AR13" s="124"/>
      <c r="AS13" s="124"/>
      <c r="AT13" s="124"/>
      <c r="AU13" s="124"/>
      <c r="AV13" s="124"/>
      <c r="AW13" s="124"/>
      <c r="AX13" s="124"/>
      <c r="AY13" s="124"/>
      <c r="AZ13" s="124"/>
      <c r="BA13" s="124"/>
      <c r="BB13" s="124"/>
      <c r="BC13" s="124"/>
      <c r="BD13" s="124"/>
      <c r="BE13" s="124"/>
      <c r="BF13" s="124"/>
      <c r="BG13" s="124"/>
      <c r="BH13" s="124"/>
      <c r="BI13" s="124"/>
      <c r="BJ13" s="124"/>
      <c r="BK13" s="124"/>
      <c r="BL13" s="124"/>
      <c r="BM13" s="124"/>
      <c r="BN13" s="124"/>
      <c r="BO13" s="124"/>
      <c r="BP13" s="124"/>
      <c r="BQ13" s="124"/>
      <c r="BR13" s="124"/>
      <c r="BS13" s="124"/>
      <c r="BT13" s="124"/>
      <c r="BU13" s="124"/>
      <c r="BV13" s="124"/>
      <c r="BW13" s="124"/>
      <c r="BX13" s="124"/>
      <c r="BY13" s="124"/>
    </row>
    <row r="14" spans="1:77" s="125" customFormat="1" ht="15.75" customHeight="1" x14ac:dyDescent="0.25">
      <c r="B14" s="126"/>
      <c r="C14" s="126"/>
      <c r="D14" s="127"/>
      <c r="E14" s="128"/>
      <c r="F14" s="129"/>
      <c r="G14" s="129"/>
      <c r="H14" s="128"/>
      <c r="I14" s="128"/>
      <c r="J14" s="128"/>
      <c r="K14" s="126"/>
      <c r="L14" s="126"/>
      <c r="M14" s="126"/>
      <c r="N14" s="126"/>
      <c r="O14" s="126"/>
      <c r="P14" s="126"/>
      <c r="Q14" s="126"/>
      <c r="R14" s="126"/>
      <c r="S14" s="126"/>
      <c r="T14" s="126"/>
      <c r="U14" s="126"/>
      <c r="V14" s="130"/>
      <c r="W14" s="126"/>
      <c r="X14" s="126"/>
      <c r="Y14" s="126"/>
      <c r="Z14" s="126"/>
      <c r="AA14" s="126"/>
      <c r="AB14" s="126"/>
    </row>
    <row r="15" spans="1:77" ht="30.75" customHeight="1" x14ac:dyDescent="0.25">
      <c r="B15" s="556" t="s">
        <v>735</v>
      </c>
      <c r="C15" s="556"/>
      <c r="D15" s="556"/>
      <c r="E15" s="556"/>
      <c r="F15" s="556"/>
      <c r="G15" s="556"/>
      <c r="H15" s="556"/>
      <c r="I15" s="556"/>
      <c r="J15" s="556"/>
      <c r="K15" s="556"/>
      <c r="L15" s="556"/>
      <c r="M15" s="556"/>
      <c r="N15" s="556"/>
      <c r="O15" s="556"/>
      <c r="P15" s="556"/>
      <c r="Q15" s="556"/>
      <c r="R15" s="556"/>
      <c r="S15" s="556"/>
      <c r="T15" s="556"/>
      <c r="U15" s="556"/>
      <c r="V15" s="556"/>
      <c r="W15" s="556"/>
      <c r="X15" s="556"/>
      <c r="Y15" s="556"/>
      <c r="Z15" s="556"/>
      <c r="AA15" s="556"/>
      <c r="AB15" s="556"/>
    </row>
    <row r="16" spans="1:77" ht="25.5" customHeight="1" x14ac:dyDescent="0.25">
      <c r="B16" s="557" t="s">
        <v>358</v>
      </c>
      <c r="C16" s="557"/>
      <c r="D16" s="557"/>
      <c r="E16" s="557" t="s">
        <v>359</v>
      </c>
      <c r="F16" s="558" t="s">
        <v>60</v>
      </c>
      <c r="G16" s="557" t="s">
        <v>108</v>
      </c>
      <c r="H16" s="557" t="s">
        <v>360</v>
      </c>
      <c r="I16" s="560" t="s">
        <v>361</v>
      </c>
      <c r="J16" s="562" t="s">
        <v>343</v>
      </c>
      <c r="K16" s="563"/>
      <c r="L16" s="563"/>
      <c r="M16" s="563"/>
      <c r="N16" s="563"/>
      <c r="O16" s="563"/>
      <c r="P16" s="563"/>
      <c r="Q16" s="563"/>
      <c r="R16" s="563"/>
      <c r="S16" s="563"/>
      <c r="T16" s="563"/>
      <c r="U16" s="131" t="s">
        <v>362</v>
      </c>
      <c r="V16" s="552" t="s">
        <v>363</v>
      </c>
      <c r="W16" s="552"/>
      <c r="X16" s="552"/>
      <c r="Y16" s="552"/>
      <c r="Z16" s="552"/>
      <c r="AA16" s="552" t="s">
        <v>364</v>
      </c>
      <c r="AB16" s="552" t="s">
        <v>259</v>
      </c>
    </row>
    <row r="17" spans="2:44" ht="43.5" customHeight="1" thickBot="1" x14ac:dyDescent="0.3">
      <c r="B17" s="557"/>
      <c r="C17" s="557"/>
      <c r="D17" s="557"/>
      <c r="E17" s="557"/>
      <c r="F17" s="559"/>
      <c r="G17" s="557"/>
      <c r="H17" s="557"/>
      <c r="I17" s="561"/>
      <c r="J17" s="132" t="s">
        <v>344</v>
      </c>
      <c r="K17" s="132" t="s">
        <v>345</v>
      </c>
      <c r="L17" s="132" t="s">
        <v>346</v>
      </c>
      <c r="M17" s="132" t="s">
        <v>347</v>
      </c>
      <c r="N17" s="133">
        <v>2012</v>
      </c>
      <c r="O17" s="133">
        <v>2013</v>
      </c>
      <c r="P17" s="133">
        <v>2014</v>
      </c>
      <c r="Q17" s="133">
        <v>2015</v>
      </c>
      <c r="R17" s="131" t="s">
        <v>365</v>
      </c>
      <c r="S17" s="131" t="s">
        <v>366</v>
      </c>
      <c r="T17" s="131" t="s">
        <v>367</v>
      </c>
      <c r="U17" s="132" t="s">
        <v>368</v>
      </c>
      <c r="V17" s="467" t="s">
        <v>344</v>
      </c>
      <c r="W17" s="467" t="s">
        <v>345</v>
      </c>
      <c r="X17" s="467" t="s">
        <v>346</v>
      </c>
      <c r="Y17" s="467" t="s">
        <v>347</v>
      </c>
      <c r="Z17" s="468"/>
      <c r="AA17" s="552"/>
      <c r="AB17" s="552"/>
      <c r="AD17" t="s">
        <v>369</v>
      </c>
      <c r="AE17" t="s">
        <v>370</v>
      </c>
    </row>
    <row r="18" spans="2:44" ht="67.5" customHeight="1" thickBot="1" x14ac:dyDescent="0.3">
      <c r="B18" s="553" t="s">
        <v>358</v>
      </c>
      <c r="C18" s="134">
        <v>1.1000000000000001</v>
      </c>
      <c r="D18" s="135" t="s">
        <v>13</v>
      </c>
      <c r="E18" s="136" t="s">
        <v>371</v>
      </c>
      <c r="F18" s="137" t="s">
        <v>61</v>
      </c>
      <c r="G18" s="137" t="s">
        <v>109</v>
      </c>
      <c r="H18" s="138" t="s">
        <v>372</v>
      </c>
      <c r="I18" s="137" t="s">
        <v>373</v>
      </c>
      <c r="J18" s="469">
        <v>0</v>
      </c>
      <c r="K18" s="469">
        <v>0</v>
      </c>
      <c r="L18" s="469">
        <v>0</v>
      </c>
      <c r="M18" s="469">
        <v>46</v>
      </c>
      <c r="N18" s="469"/>
      <c r="O18" s="469"/>
      <c r="P18" s="469"/>
      <c r="Q18" s="469"/>
      <c r="R18" s="469"/>
      <c r="S18" s="469"/>
      <c r="T18" s="469">
        <v>46</v>
      </c>
      <c r="U18" s="136" t="s">
        <v>374</v>
      </c>
      <c r="V18" s="470">
        <v>0</v>
      </c>
      <c r="W18" s="471">
        <v>0</v>
      </c>
      <c r="X18" s="471">
        <v>0</v>
      </c>
      <c r="Y18" s="472">
        <f>452000+AD18</f>
        <v>572263.01</v>
      </c>
      <c r="Z18" s="471">
        <f>SUM(V18:Y18)</f>
        <v>572263.01</v>
      </c>
      <c r="AA18" s="136" t="s">
        <v>261</v>
      </c>
      <c r="AB18" s="136" t="s">
        <v>262</v>
      </c>
      <c r="AC18" t="s">
        <v>375</v>
      </c>
      <c r="AD18">
        <v>120263.01</v>
      </c>
      <c r="AE18">
        <v>3000</v>
      </c>
      <c r="AJ18" s="140" t="s">
        <v>376</v>
      </c>
      <c r="AK18" s="141" t="s">
        <v>377</v>
      </c>
      <c r="AL18" s="142" t="s">
        <v>378</v>
      </c>
      <c r="AM18" s="143"/>
      <c r="AN18" s="144" t="s">
        <v>379</v>
      </c>
      <c r="AO18" s="142" t="s">
        <v>380</v>
      </c>
      <c r="AR18" s="139">
        <v>452000</v>
      </c>
    </row>
    <row r="19" spans="2:44" ht="51" customHeight="1" x14ac:dyDescent="0.25">
      <c r="B19" s="553"/>
      <c r="C19" s="134">
        <v>1.2</v>
      </c>
      <c r="D19" s="135" t="s">
        <v>14</v>
      </c>
      <c r="E19" s="136" t="s">
        <v>371</v>
      </c>
      <c r="F19" s="137" t="s">
        <v>62</v>
      </c>
      <c r="G19" s="137" t="s">
        <v>110</v>
      </c>
      <c r="H19" s="138" t="s">
        <v>372</v>
      </c>
      <c r="I19" s="137" t="s">
        <v>381</v>
      </c>
      <c r="J19" s="469">
        <v>0</v>
      </c>
      <c r="K19" s="469">
        <v>1</v>
      </c>
      <c r="L19" s="469">
        <v>0</v>
      </c>
      <c r="M19" s="469">
        <v>0</v>
      </c>
      <c r="N19" s="469"/>
      <c r="O19" s="469"/>
      <c r="P19" s="469"/>
      <c r="Q19" s="469"/>
      <c r="R19" s="469"/>
      <c r="S19" s="469"/>
      <c r="T19" s="469">
        <v>1</v>
      </c>
      <c r="U19" s="136" t="s">
        <v>382</v>
      </c>
      <c r="V19" s="473">
        <v>0</v>
      </c>
      <c r="W19" s="471">
        <f>1283242.84+AD19+AG19</f>
        <v>2652587.4400000004</v>
      </c>
      <c r="X19" s="471">
        <v>0</v>
      </c>
      <c r="Y19" s="472">
        <v>0</v>
      </c>
      <c r="Z19" s="471">
        <f t="shared" ref="Z19:Z50" si="0">SUM(V19:Y19)</f>
        <v>2652587.4400000004</v>
      </c>
      <c r="AA19" s="136" t="s">
        <v>263</v>
      </c>
      <c r="AB19" s="136" t="s">
        <v>264</v>
      </c>
      <c r="AC19" t="s">
        <v>375</v>
      </c>
      <c r="AD19" s="145">
        <v>120000</v>
      </c>
      <c r="AE19" t="s">
        <v>383</v>
      </c>
      <c r="AF19" s="146">
        <v>1254344.6000000001</v>
      </c>
      <c r="AG19" s="147">
        <f>AF19-5000</f>
        <v>1249344.6000000001</v>
      </c>
      <c r="AI19" s="148">
        <f>AD19+AD24+AD25+AD26+AD27+AD28+AD31+AD33+AD34+AD35+AD36+AD37+AD38+AD39+AD40+AD43+AD44+AD45+AD46+AD47+AD48+AD49+AD50+AD51+AD52+AD53+AD54+AD55+AD56+AD62+AD63+AD64</f>
        <v>2382710.87</v>
      </c>
      <c r="AJ19" s="149">
        <v>1000</v>
      </c>
      <c r="AK19" s="150" t="s">
        <v>384</v>
      </c>
      <c r="AL19" s="151">
        <v>20657424</v>
      </c>
      <c r="AM19" s="151"/>
      <c r="AN19" s="151">
        <f t="shared" ref="AN19:AN24" si="1">+AO19-AL19</f>
        <v>2382710.8200000003</v>
      </c>
      <c r="AO19" s="152">
        <v>23040134.82</v>
      </c>
      <c r="AP19" s="147">
        <f>AN19+AN20+AN21+AN22+AN23</f>
        <v>6636904.8100000005</v>
      </c>
      <c r="AR19" s="139">
        <v>1283242.8400000001</v>
      </c>
    </row>
    <row r="20" spans="2:44" ht="49.5" customHeight="1" x14ac:dyDescent="0.25">
      <c r="B20" s="553"/>
      <c r="C20" s="134">
        <v>1.3</v>
      </c>
      <c r="D20" s="135" t="s">
        <v>15</v>
      </c>
      <c r="E20" s="136" t="s">
        <v>371</v>
      </c>
      <c r="F20" s="137" t="s">
        <v>63</v>
      </c>
      <c r="G20" s="137" t="s">
        <v>111</v>
      </c>
      <c r="H20" s="138" t="s">
        <v>372</v>
      </c>
      <c r="I20" s="137" t="s">
        <v>373</v>
      </c>
      <c r="J20" s="469">
        <v>0</v>
      </c>
      <c r="K20" s="469">
        <v>0</v>
      </c>
      <c r="L20" s="469">
        <v>0</v>
      </c>
      <c r="M20" s="469">
        <v>1</v>
      </c>
      <c r="N20" s="469"/>
      <c r="O20" s="469"/>
      <c r="P20" s="469"/>
      <c r="Q20" s="469"/>
      <c r="R20" s="469"/>
      <c r="S20" s="469"/>
      <c r="T20" s="469">
        <v>1</v>
      </c>
      <c r="U20" s="136" t="s">
        <v>385</v>
      </c>
      <c r="V20" s="473"/>
      <c r="W20" s="471"/>
      <c r="X20" s="471"/>
      <c r="Y20" s="472">
        <f>796000+AD20</f>
        <v>928500</v>
      </c>
      <c r="Z20" s="471">
        <f t="shared" si="0"/>
        <v>928500</v>
      </c>
      <c r="AA20" s="136" t="s">
        <v>265</v>
      </c>
      <c r="AB20" s="136" t="s">
        <v>266</v>
      </c>
      <c r="AC20" t="s">
        <v>375</v>
      </c>
      <c r="AD20">
        <v>132500</v>
      </c>
      <c r="AE20">
        <v>3000</v>
      </c>
      <c r="AH20" s="147">
        <f>AI20-AN20</f>
        <v>0</v>
      </c>
      <c r="AI20" s="153">
        <f>AF21+AF28+AF35+AF36+AF37+AF38+AF43+AF44+AF45+AF46+AF47+AF48+AF49+AF50+AF51+AF52+AF53+AF54+AF55+AF56+AF57+AF58+AF59+AF60+AF61+AF62+AF63+AF64</f>
        <v>934386.38</v>
      </c>
      <c r="AJ20" s="154">
        <v>2000</v>
      </c>
      <c r="AK20" s="155" t="s">
        <v>386</v>
      </c>
      <c r="AL20" s="156">
        <v>3026696</v>
      </c>
      <c r="AM20" s="156"/>
      <c r="AN20" s="157">
        <f t="shared" si="1"/>
        <v>934386.37999999989</v>
      </c>
      <c r="AO20" s="158">
        <v>3961082.38</v>
      </c>
      <c r="AP20" s="147">
        <f>AL25+AP19</f>
        <v>41400848.810000002</v>
      </c>
      <c r="AR20" s="139">
        <v>796000</v>
      </c>
    </row>
    <row r="21" spans="2:44" ht="69" customHeight="1" x14ac:dyDescent="0.25">
      <c r="B21" s="553"/>
      <c r="C21" s="159">
        <v>2.1</v>
      </c>
      <c r="D21" s="160" t="s">
        <v>16</v>
      </c>
      <c r="E21" s="161" t="s">
        <v>371</v>
      </c>
      <c r="F21" s="162" t="s">
        <v>64</v>
      </c>
      <c r="G21" s="162" t="s">
        <v>112</v>
      </c>
      <c r="H21" s="163" t="s">
        <v>372</v>
      </c>
      <c r="I21" s="162" t="s">
        <v>387</v>
      </c>
      <c r="J21" s="474">
        <v>0</v>
      </c>
      <c r="K21" s="474">
        <v>0</v>
      </c>
      <c r="L21" s="474">
        <v>0</v>
      </c>
      <c r="M21" s="474">
        <v>5</v>
      </c>
      <c r="N21" s="474"/>
      <c r="O21" s="474"/>
      <c r="P21" s="474"/>
      <c r="Q21" s="474"/>
      <c r="R21" s="474"/>
      <c r="S21" s="474"/>
      <c r="T21" s="474">
        <v>5</v>
      </c>
      <c r="U21" s="161" t="s">
        <v>388</v>
      </c>
      <c r="V21" s="475"/>
      <c r="W21" s="476"/>
      <c r="X21" s="476"/>
      <c r="Y21" s="477">
        <f>624848+AD21+AF21</f>
        <v>831734.38</v>
      </c>
      <c r="Z21" s="476">
        <f t="shared" si="0"/>
        <v>831734.38</v>
      </c>
      <c r="AA21" s="161" t="s">
        <v>267</v>
      </c>
      <c r="AB21" s="161" t="s">
        <v>268</v>
      </c>
      <c r="AC21" t="s">
        <v>375</v>
      </c>
      <c r="AD21">
        <v>142500</v>
      </c>
      <c r="AE21" t="s">
        <v>389</v>
      </c>
      <c r="AF21" s="165">
        <v>64386.38</v>
      </c>
      <c r="AG21" s="166"/>
      <c r="AH21" s="147">
        <f>AN21-AI21</f>
        <v>0</v>
      </c>
      <c r="AI21" s="167">
        <f>AD18+AD20+AD21+AD29+AD32+AD41+AD42+AD57+AD58+AD59+AD60+AD61</f>
        <v>1235263.01</v>
      </c>
      <c r="AJ21" s="154">
        <v>3000</v>
      </c>
      <c r="AK21" s="155" t="s">
        <v>390</v>
      </c>
      <c r="AL21" s="157">
        <v>10422824</v>
      </c>
      <c r="AM21" s="157"/>
      <c r="AN21" s="157">
        <f t="shared" si="1"/>
        <v>1235263.0099999998</v>
      </c>
      <c r="AO21" s="158">
        <v>11658087.01</v>
      </c>
      <c r="AP21" s="147">
        <f>AP20-AO25</f>
        <v>5000</v>
      </c>
      <c r="AR21" s="164">
        <v>624848</v>
      </c>
    </row>
    <row r="22" spans="2:44" ht="64.5" customHeight="1" x14ac:dyDescent="0.25">
      <c r="B22" s="553"/>
      <c r="C22" s="159">
        <v>2.2000000000000002</v>
      </c>
      <c r="D22" s="160" t="s">
        <v>17</v>
      </c>
      <c r="E22" s="161" t="s">
        <v>371</v>
      </c>
      <c r="F22" s="168" t="s">
        <v>65</v>
      </c>
      <c r="G22" s="162" t="s">
        <v>113</v>
      </c>
      <c r="H22" s="163" t="s">
        <v>372</v>
      </c>
      <c r="I22" s="162" t="s">
        <v>387</v>
      </c>
      <c r="J22" s="474">
        <v>4</v>
      </c>
      <c r="K22" s="474">
        <v>4</v>
      </c>
      <c r="L22" s="474">
        <v>0</v>
      </c>
      <c r="M22" s="474">
        <v>4</v>
      </c>
      <c r="N22" s="474"/>
      <c r="O22" s="474"/>
      <c r="P22" s="474"/>
      <c r="Q22" s="474"/>
      <c r="R22" s="474"/>
      <c r="S22" s="474"/>
      <c r="T22" s="474">
        <v>12</v>
      </c>
      <c r="U22" s="161" t="s">
        <v>391</v>
      </c>
      <c r="V22" s="475">
        <v>598948.78</v>
      </c>
      <c r="W22" s="475">
        <f>205000+AF22</f>
        <v>410400</v>
      </c>
      <c r="X22" s="476"/>
      <c r="Y22" s="477">
        <v>173899.22</v>
      </c>
      <c r="Z22" s="476">
        <f t="shared" si="0"/>
        <v>1183248</v>
      </c>
      <c r="AA22" s="161" t="s">
        <v>269</v>
      </c>
      <c r="AB22" s="161" t="s">
        <v>270</v>
      </c>
      <c r="AC22" t="s">
        <v>375</v>
      </c>
      <c r="AE22" s="125">
        <v>5000</v>
      </c>
      <c r="AF22" s="169">
        <v>205400</v>
      </c>
      <c r="AG22" s="125"/>
      <c r="AI22" s="170">
        <f>AF19+AF39</f>
        <v>1468344.6</v>
      </c>
      <c r="AJ22" s="154">
        <v>4000</v>
      </c>
      <c r="AK22" s="171" t="s">
        <v>392</v>
      </c>
      <c r="AL22" s="157">
        <v>0</v>
      </c>
      <c r="AM22" s="157"/>
      <c r="AN22" s="172">
        <f t="shared" si="1"/>
        <v>1468344.6</v>
      </c>
      <c r="AO22" s="158">
        <v>1468344.6</v>
      </c>
      <c r="AP22" s="147">
        <f>AN22-AP21</f>
        <v>1463344.6</v>
      </c>
      <c r="AR22" s="164">
        <v>977848</v>
      </c>
    </row>
    <row r="23" spans="2:44" ht="69" customHeight="1" x14ac:dyDescent="0.25">
      <c r="B23" s="553"/>
      <c r="C23" s="173">
        <v>3.1</v>
      </c>
      <c r="D23" s="174" t="s">
        <v>18</v>
      </c>
      <c r="E23" s="175" t="s">
        <v>371</v>
      </c>
      <c r="F23" s="176" t="s">
        <v>66</v>
      </c>
      <c r="G23" s="176" t="s">
        <v>114</v>
      </c>
      <c r="H23" s="177" t="s">
        <v>372</v>
      </c>
      <c r="I23" s="176" t="s">
        <v>393</v>
      </c>
      <c r="J23" s="478">
        <v>0</v>
      </c>
      <c r="K23" s="478">
        <v>0</v>
      </c>
      <c r="L23" s="478">
        <v>0</v>
      </c>
      <c r="M23" s="478">
        <v>2</v>
      </c>
      <c r="N23" s="478"/>
      <c r="O23" s="478"/>
      <c r="P23" s="478"/>
      <c r="Q23" s="478"/>
      <c r="R23" s="478"/>
      <c r="S23" s="478"/>
      <c r="T23" s="478">
        <v>2</v>
      </c>
      <c r="U23" s="175" t="s">
        <v>394</v>
      </c>
      <c r="V23" s="479"/>
      <c r="W23" s="480"/>
      <c r="X23" s="480"/>
      <c r="Y23" s="481">
        <f>224000+AF23</f>
        <v>429400</v>
      </c>
      <c r="Z23" s="480">
        <f t="shared" si="0"/>
        <v>429400</v>
      </c>
      <c r="AA23" s="175" t="s">
        <v>271</v>
      </c>
      <c r="AB23" s="175" t="s">
        <v>272</v>
      </c>
      <c r="AC23" t="s">
        <v>375</v>
      </c>
      <c r="AE23" s="125">
        <v>5000</v>
      </c>
      <c r="AF23" s="169">
        <v>205400</v>
      </c>
      <c r="AG23" s="125"/>
      <c r="AI23" s="153">
        <f>AF22+AF23+AF24</f>
        <v>616200</v>
      </c>
      <c r="AJ23" s="154">
        <v>5000</v>
      </c>
      <c r="AK23" s="171" t="s">
        <v>395</v>
      </c>
      <c r="AL23" s="157">
        <v>650000</v>
      </c>
      <c r="AM23" s="157"/>
      <c r="AN23" s="157">
        <f t="shared" si="1"/>
        <v>616200</v>
      </c>
      <c r="AO23" s="158">
        <v>1266200</v>
      </c>
      <c r="AR23" s="178">
        <v>224000</v>
      </c>
    </row>
    <row r="24" spans="2:44" ht="60.75" customHeight="1" x14ac:dyDescent="0.25">
      <c r="B24" s="553"/>
      <c r="C24" s="173">
        <v>3.2</v>
      </c>
      <c r="D24" s="174" t="s">
        <v>19</v>
      </c>
      <c r="E24" s="175" t="s">
        <v>371</v>
      </c>
      <c r="F24" s="176" t="s">
        <v>67</v>
      </c>
      <c r="G24" s="176" t="s">
        <v>115</v>
      </c>
      <c r="H24" s="177" t="s">
        <v>372</v>
      </c>
      <c r="I24" s="176" t="s">
        <v>393</v>
      </c>
      <c r="J24" s="478">
        <v>80</v>
      </c>
      <c r="K24" s="478">
        <v>80</v>
      </c>
      <c r="L24" s="478">
        <v>0</v>
      </c>
      <c r="M24" s="478">
        <v>80</v>
      </c>
      <c r="N24" s="478"/>
      <c r="O24" s="478"/>
      <c r="P24" s="478"/>
      <c r="Q24" s="478"/>
      <c r="R24" s="478"/>
      <c r="S24" s="478"/>
      <c r="T24" s="478">
        <v>240</v>
      </c>
      <c r="U24" s="175" t="s">
        <v>396</v>
      </c>
      <c r="V24" s="480">
        <f>218333</f>
        <v>218333</v>
      </c>
      <c r="W24" s="480">
        <f>218333+AF24</f>
        <v>423733</v>
      </c>
      <c r="X24" s="480"/>
      <c r="Y24" s="481">
        <f>218334+AD24</f>
        <v>316044.87</v>
      </c>
      <c r="Z24" s="480">
        <f t="shared" si="0"/>
        <v>958110.87</v>
      </c>
      <c r="AA24" s="175" t="s">
        <v>397</v>
      </c>
      <c r="AB24" s="175" t="s">
        <v>273</v>
      </c>
      <c r="AC24" t="s">
        <v>375</v>
      </c>
      <c r="AD24" s="145">
        <v>97710.87</v>
      </c>
      <c r="AE24" s="125" t="s">
        <v>398</v>
      </c>
      <c r="AF24" s="169">
        <v>205400</v>
      </c>
      <c r="AG24" s="125"/>
      <c r="AI24" s="153"/>
      <c r="AJ24" s="154">
        <v>9000</v>
      </c>
      <c r="AK24" s="155" t="s">
        <v>399</v>
      </c>
      <c r="AL24" s="157">
        <v>7000</v>
      </c>
      <c r="AM24" s="157"/>
      <c r="AN24" s="157">
        <f t="shared" si="1"/>
        <v>-5000</v>
      </c>
      <c r="AO24" s="158">
        <v>2000</v>
      </c>
      <c r="AR24" s="178">
        <v>655000</v>
      </c>
    </row>
    <row r="25" spans="2:44" ht="60" customHeight="1" thickBot="1" x14ac:dyDescent="0.3">
      <c r="B25" s="553"/>
      <c r="C25" s="179">
        <v>4.0999999999999996</v>
      </c>
      <c r="D25" s="180" t="s">
        <v>20</v>
      </c>
      <c r="E25" s="181" t="s">
        <v>371</v>
      </c>
      <c r="F25" s="182" t="s">
        <v>68</v>
      </c>
      <c r="G25" s="182" t="s">
        <v>116</v>
      </c>
      <c r="H25" s="183" t="s">
        <v>372</v>
      </c>
      <c r="I25" s="182" t="s">
        <v>393</v>
      </c>
      <c r="J25" s="482">
        <v>25</v>
      </c>
      <c r="K25" s="482">
        <v>15</v>
      </c>
      <c r="L25" s="482">
        <v>0</v>
      </c>
      <c r="M25" s="482">
        <v>25</v>
      </c>
      <c r="N25" s="482"/>
      <c r="O25" s="482"/>
      <c r="P25" s="482"/>
      <c r="Q25" s="482"/>
      <c r="R25" s="482"/>
      <c r="S25" s="482"/>
      <c r="T25" s="482">
        <v>65</v>
      </c>
      <c r="U25" s="181" t="s">
        <v>400</v>
      </c>
      <c r="V25" s="483">
        <f>65000+41666.66</f>
        <v>106666.66</v>
      </c>
      <c r="W25" s="484">
        <f>35000+41666.66</f>
        <v>76666.66</v>
      </c>
      <c r="X25" s="484"/>
      <c r="Y25" s="485">
        <f>65000+41666.66</f>
        <v>106666.66</v>
      </c>
      <c r="Z25" s="484">
        <f t="shared" si="0"/>
        <v>289999.98</v>
      </c>
      <c r="AA25" s="181" t="s">
        <v>274</v>
      </c>
      <c r="AB25" s="181" t="s">
        <v>275</v>
      </c>
      <c r="AC25" t="s">
        <v>375</v>
      </c>
      <c r="AD25" s="145">
        <v>125000</v>
      </c>
      <c r="AE25" s="125">
        <v>1000</v>
      </c>
      <c r="AF25" s="125"/>
      <c r="AG25" s="125"/>
      <c r="AJ25" s="185"/>
      <c r="AK25" s="186" t="s">
        <v>367</v>
      </c>
      <c r="AL25" s="187">
        <f>SUM(AL19:AL24)</f>
        <v>34763944</v>
      </c>
      <c r="AM25" s="187"/>
      <c r="AN25" s="187">
        <f>SUM(AN19:AN24)</f>
        <v>6631904.8100000005</v>
      </c>
      <c r="AO25" s="188">
        <f>SUM(AO19:AO24)</f>
        <v>41395848.810000002</v>
      </c>
      <c r="AR25" s="184">
        <v>165000</v>
      </c>
    </row>
    <row r="26" spans="2:44" ht="55.5" customHeight="1" x14ac:dyDescent="0.25">
      <c r="B26" s="553"/>
      <c r="C26" s="179">
        <v>4.2</v>
      </c>
      <c r="D26" s="180" t="s">
        <v>21</v>
      </c>
      <c r="E26" s="181" t="s">
        <v>371</v>
      </c>
      <c r="F26" s="182" t="s">
        <v>69</v>
      </c>
      <c r="G26" s="182" t="s">
        <v>117</v>
      </c>
      <c r="H26" s="183" t="s">
        <v>372</v>
      </c>
      <c r="I26" s="182" t="s">
        <v>393</v>
      </c>
      <c r="J26" s="482">
        <v>211</v>
      </c>
      <c r="K26" s="482">
        <v>211</v>
      </c>
      <c r="L26" s="482">
        <v>0</v>
      </c>
      <c r="M26" s="482">
        <v>211</v>
      </c>
      <c r="N26" s="482"/>
      <c r="O26" s="482"/>
      <c r="P26" s="482"/>
      <c r="Q26" s="482"/>
      <c r="R26" s="482"/>
      <c r="S26" s="482"/>
      <c r="T26" s="482">
        <v>633</v>
      </c>
      <c r="U26" s="181" t="s">
        <v>401</v>
      </c>
      <c r="V26" s="484">
        <v>5025000</v>
      </c>
      <c r="W26" s="484">
        <v>3250800</v>
      </c>
      <c r="X26" s="484"/>
      <c r="Y26" s="485">
        <f>6724200+AD26</f>
        <v>6844200</v>
      </c>
      <c r="Z26" s="484">
        <f t="shared" si="0"/>
        <v>15120000</v>
      </c>
      <c r="AA26" s="181" t="s">
        <v>274</v>
      </c>
      <c r="AB26" s="181" t="s">
        <v>276</v>
      </c>
      <c r="AC26" t="s">
        <v>375</v>
      </c>
      <c r="AD26" s="145">
        <v>120000</v>
      </c>
      <c r="AE26" s="125">
        <v>1000</v>
      </c>
      <c r="AF26" s="125"/>
      <c r="AG26" s="125"/>
      <c r="AR26" s="184">
        <v>15000000</v>
      </c>
    </row>
    <row r="27" spans="2:44" ht="49.5" customHeight="1" x14ac:dyDescent="0.25">
      <c r="B27" s="553"/>
      <c r="C27" s="179">
        <v>4.3</v>
      </c>
      <c r="D27" s="180" t="s">
        <v>22</v>
      </c>
      <c r="E27" s="181" t="s">
        <v>371</v>
      </c>
      <c r="F27" s="182" t="s">
        <v>70</v>
      </c>
      <c r="G27" s="182" t="s">
        <v>118</v>
      </c>
      <c r="H27" s="183" t="s">
        <v>372</v>
      </c>
      <c r="I27" s="182" t="s">
        <v>393</v>
      </c>
      <c r="J27" s="482">
        <v>120</v>
      </c>
      <c r="K27" s="482">
        <v>120</v>
      </c>
      <c r="L27" s="482">
        <v>0</v>
      </c>
      <c r="M27" s="482">
        <v>120</v>
      </c>
      <c r="N27" s="482"/>
      <c r="O27" s="482"/>
      <c r="P27" s="482"/>
      <c r="Q27" s="482"/>
      <c r="R27" s="482"/>
      <c r="S27" s="482"/>
      <c r="T27" s="482">
        <v>360</v>
      </c>
      <c r="U27" s="181" t="s">
        <v>402</v>
      </c>
      <c r="V27" s="483">
        <f>10000+28333.33</f>
        <v>38333.33</v>
      </c>
      <c r="W27" s="483">
        <f>10000+28333.33</f>
        <v>38333.33</v>
      </c>
      <c r="X27" s="484"/>
      <c r="Y27" s="485">
        <f>5000+28333.33</f>
        <v>33333.33</v>
      </c>
      <c r="Z27" s="484">
        <f t="shared" si="0"/>
        <v>109999.99</v>
      </c>
      <c r="AA27" s="181" t="s">
        <v>274</v>
      </c>
      <c r="AB27" s="181" t="s">
        <v>277</v>
      </c>
      <c r="AC27" t="s">
        <v>375</v>
      </c>
      <c r="AD27" s="145">
        <v>85000</v>
      </c>
      <c r="AE27" s="125">
        <v>1000</v>
      </c>
      <c r="AF27" s="125"/>
      <c r="AG27" s="125"/>
      <c r="AR27" s="184">
        <v>25000</v>
      </c>
    </row>
    <row r="28" spans="2:44" ht="80.25" customHeight="1" x14ac:dyDescent="0.25">
      <c r="B28" s="553"/>
      <c r="C28" s="189">
        <v>5.0999999999999996</v>
      </c>
      <c r="D28" s="190" t="s">
        <v>23</v>
      </c>
      <c r="E28" s="191" t="s">
        <v>403</v>
      </c>
      <c r="F28" s="192" t="s">
        <v>71</v>
      </c>
      <c r="G28" s="192" t="s">
        <v>119</v>
      </c>
      <c r="H28" s="193" t="s">
        <v>372</v>
      </c>
      <c r="I28" s="192" t="s">
        <v>404</v>
      </c>
      <c r="J28" s="486">
        <v>1</v>
      </c>
      <c r="K28" s="486">
        <v>0</v>
      </c>
      <c r="L28" s="486">
        <v>1</v>
      </c>
      <c r="M28" s="486">
        <v>0</v>
      </c>
      <c r="N28" s="486"/>
      <c r="O28" s="486"/>
      <c r="P28" s="486"/>
      <c r="Q28" s="486"/>
      <c r="R28" s="486"/>
      <c r="S28" s="486"/>
      <c r="T28" s="486">
        <v>2</v>
      </c>
      <c r="U28" s="191" t="s">
        <v>405</v>
      </c>
      <c r="V28" s="487">
        <v>1090800</v>
      </c>
      <c r="W28" s="488">
        <f>1235800+AF28</f>
        <v>1320800</v>
      </c>
      <c r="X28" s="488"/>
      <c r="Y28" s="489">
        <f>2948424+AD28</f>
        <v>2998424</v>
      </c>
      <c r="Z28" s="488">
        <f t="shared" si="0"/>
        <v>5410024</v>
      </c>
      <c r="AA28" s="191" t="s">
        <v>278</v>
      </c>
      <c r="AB28" s="191" t="s">
        <v>279</v>
      </c>
      <c r="AC28" t="s">
        <v>375</v>
      </c>
      <c r="AD28" s="145">
        <v>50000</v>
      </c>
      <c r="AE28" t="s">
        <v>406</v>
      </c>
      <c r="AF28" s="165">
        <v>85000</v>
      </c>
      <c r="AR28" s="194">
        <v>5275024</v>
      </c>
    </row>
    <row r="29" spans="2:44" ht="81.75" customHeight="1" x14ac:dyDescent="0.25">
      <c r="B29" s="553"/>
      <c r="C29" s="189">
        <v>5.2</v>
      </c>
      <c r="D29" s="190" t="s">
        <v>24</v>
      </c>
      <c r="E29" s="191" t="s">
        <v>403</v>
      </c>
      <c r="F29" s="192" t="s">
        <v>72</v>
      </c>
      <c r="G29" s="192" t="s">
        <v>120</v>
      </c>
      <c r="H29" s="193" t="s">
        <v>372</v>
      </c>
      <c r="I29" s="192" t="s">
        <v>387</v>
      </c>
      <c r="J29" s="486">
        <v>2</v>
      </c>
      <c r="K29" s="486">
        <v>2</v>
      </c>
      <c r="L29" s="486">
        <v>2</v>
      </c>
      <c r="M29" s="486">
        <v>2</v>
      </c>
      <c r="N29" s="486"/>
      <c r="O29" s="486"/>
      <c r="P29" s="486"/>
      <c r="Q29" s="486"/>
      <c r="R29" s="486"/>
      <c r="S29" s="486"/>
      <c r="T29" s="486">
        <v>8</v>
      </c>
      <c r="U29" s="191" t="s">
        <v>407</v>
      </c>
      <c r="V29" s="487">
        <f>1048245.29+AF29</f>
        <v>1103245.29</v>
      </c>
      <c r="W29" s="488">
        <f>1048245.29+AF29</f>
        <v>1103245.29</v>
      </c>
      <c r="X29" s="488">
        <f>1048245.29+AF29</f>
        <v>1103245.29</v>
      </c>
      <c r="Y29" s="489">
        <f>1048245.29+AF29</f>
        <v>1103245.29</v>
      </c>
      <c r="Z29" s="488">
        <f t="shared" si="0"/>
        <v>4412981.16</v>
      </c>
      <c r="AA29" s="191" t="s">
        <v>280</v>
      </c>
      <c r="AB29" s="191" t="s">
        <v>408</v>
      </c>
      <c r="AC29" t="s">
        <v>375</v>
      </c>
      <c r="AD29" s="195">
        <v>220000</v>
      </c>
      <c r="AE29" s="125">
        <v>3000</v>
      </c>
      <c r="AF29" s="196">
        <v>55000</v>
      </c>
      <c r="AG29" s="125"/>
      <c r="AR29" s="194">
        <v>4192981.16</v>
      </c>
    </row>
    <row r="30" spans="2:44" ht="90.75" customHeight="1" x14ac:dyDescent="0.25">
      <c r="B30" s="553"/>
      <c r="C30" s="189">
        <v>5.3</v>
      </c>
      <c r="D30" s="190" t="s">
        <v>25</v>
      </c>
      <c r="E30" s="191" t="s">
        <v>409</v>
      </c>
      <c r="F30" s="192" t="s">
        <v>73</v>
      </c>
      <c r="G30" s="192" t="s">
        <v>121</v>
      </c>
      <c r="H30" s="193" t="s">
        <v>372</v>
      </c>
      <c r="I30" s="192" t="s">
        <v>410</v>
      </c>
      <c r="J30" s="486">
        <v>7</v>
      </c>
      <c r="K30" s="486">
        <v>7</v>
      </c>
      <c r="L30" s="486">
        <v>0</v>
      </c>
      <c r="M30" s="486">
        <v>8</v>
      </c>
      <c r="N30" s="486"/>
      <c r="O30" s="486"/>
      <c r="P30" s="486"/>
      <c r="Q30" s="486"/>
      <c r="R30" s="486"/>
      <c r="S30" s="486"/>
      <c r="T30" s="486">
        <v>22</v>
      </c>
      <c r="U30" s="191" t="s">
        <v>411</v>
      </c>
      <c r="V30" s="487">
        <v>230000</v>
      </c>
      <c r="W30" s="488">
        <v>55000</v>
      </c>
      <c r="X30" s="488"/>
      <c r="Y30" s="489">
        <v>165000</v>
      </c>
      <c r="Z30" s="488">
        <f t="shared" si="0"/>
        <v>450000</v>
      </c>
      <c r="AA30" s="191" t="s">
        <v>281</v>
      </c>
      <c r="AB30" s="191" t="s">
        <v>282</v>
      </c>
      <c r="AC30" t="s">
        <v>375</v>
      </c>
      <c r="AE30" s="125">
        <v>3000</v>
      </c>
      <c r="AF30" s="125"/>
      <c r="AG30" s="125"/>
      <c r="AR30" s="194">
        <v>450000</v>
      </c>
    </row>
    <row r="31" spans="2:44" ht="89.25" customHeight="1" x14ac:dyDescent="0.25">
      <c r="B31" s="553" t="s">
        <v>358</v>
      </c>
      <c r="C31" s="197">
        <v>6.1</v>
      </c>
      <c r="D31" s="198" t="s">
        <v>26</v>
      </c>
      <c r="E31" s="199" t="s">
        <v>371</v>
      </c>
      <c r="F31" s="200" t="s">
        <v>74</v>
      </c>
      <c r="G31" s="201" t="s">
        <v>122</v>
      </c>
      <c r="H31" s="202" t="s">
        <v>372</v>
      </c>
      <c r="I31" s="201" t="s">
        <v>412</v>
      </c>
      <c r="J31" s="490">
        <v>0</v>
      </c>
      <c r="K31" s="490">
        <v>1</v>
      </c>
      <c r="L31" s="490">
        <v>0</v>
      </c>
      <c r="M31" s="490">
        <v>1</v>
      </c>
      <c r="N31" s="490">
        <v>1</v>
      </c>
      <c r="O31" s="490">
        <v>1</v>
      </c>
      <c r="P31" s="490">
        <v>1</v>
      </c>
      <c r="Q31" s="490">
        <v>1</v>
      </c>
      <c r="R31" s="490">
        <v>1</v>
      </c>
      <c r="S31" s="490">
        <v>1</v>
      </c>
      <c r="T31" s="490">
        <v>2</v>
      </c>
      <c r="U31" s="203" t="s">
        <v>413</v>
      </c>
      <c r="V31" s="491"/>
      <c r="W31" s="492">
        <f>25000+22500</f>
        <v>47500</v>
      </c>
      <c r="X31" s="492"/>
      <c r="Y31" s="493">
        <f>25000+22500</f>
        <v>47500</v>
      </c>
      <c r="Z31" s="492">
        <f t="shared" si="0"/>
        <v>95000</v>
      </c>
      <c r="AA31" s="205" t="s">
        <v>283</v>
      </c>
      <c r="AB31" s="205" t="s">
        <v>284</v>
      </c>
      <c r="AC31" t="s">
        <v>375</v>
      </c>
      <c r="AD31" s="145">
        <v>45000</v>
      </c>
      <c r="AE31" s="125">
        <v>1000</v>
      </c>
      <c r="AF31" s="125"/>
      <c r="AG31" s="125"/>
      <c r="AR31" s="204">
        <v>50000</v>
      </c>
    </row>
    <row r="32" spans="2:44" ht="111.75" customHeight="1" x14ac:dyDescent="0.25">
      <c r="B32" s="553"/>
      <c r="C32" s="197">
        <v>6.2</v>
      </c>
      <c r="D32" s="198" t="s">
        <v>27</v>
      </c>
      <c r="E32" s="199" t="s">
        <v>371</v>
      </c>
      <c r="F32" s="201" t="s">
        <v>75</v>
      </c>
      <c r="G32" s="201" t="s">
        <v>123</v>
      </c>
      <c r="H32" s="202" t="s">
        <v>372</v>
      </c>
      <c r="I32" s="201" t="s">
        <v>412</v>
      </c>
      <c r="J32" s="490">
        <v>0</v>
      </c>
      <c r="K32" s="490">
        <v>1</v>
      </c>
      <c r="L32" s="490">
        <v>0</v>
      </c>
      <c r="M32" s="490">
        <v>0</v>
      </c>
      <c r="N32" s="490"/>
      <c r="O32" s="490"/>
      <c r="P32" s="490"/>
      <c r="Q32" s="490"/>
      <c r="R32" s="490"/>
      <c r="S32" s="490"/>
      <c r="T32" s="490">
        <v>1</v>
      </c>
      <c r="U32" s="206" t="s">
        <v>414</v>
      </c>
      <c r="V32" s="491"/>
      <c r="W32" s="492">
        <f>15000+AD32</f>
        <v>60000</v>
      </c>
      <c r="X32" s="492"/>
      <c r="Y32" s="493"/>
      <c r="Z32" s="492">
        <f t="shared" si="0"/>
        <v>60000</v>
      </c>
      <c r="AA32" s="205" t="s">
        <v>285</v>
      </c>
      <c r="AB32" s="205" t="s">
        <v>286</v>
      </c>
      <c r="AC32" t="s">
        <v>375</v>
      </c>
      <c r="AD32">
        <v>45000</v>
      </c>
      <c r="AE32" s="125">
        <v>3000</v>
      </c>
      <c r="AF32" s="125"/>
      <c r="AG32" s="125"/>
      <c r="AR32" s="204">
        <v>15000</v>
      </c>
    </row>
    <row r="33" spans="1:44" ht="120.75" customHeight="1" x14ac:dyDescent="0.25">
      <c r="B33" s="553"/>
      <c r="C33" s="197">
        <v>6.3</v>
      </c>
      <c r="D33" s="198" t="s">
        <v>28</v>
      </c>
      <c r="E33" s="199" t="s">
        <v>371</v>
      </c>
      <c r="F33" s="200" t="s">
        <v>76</v>
      </c>
      <c r="G33" s="201" t="s">
        <v>124</v>
      </c>
      <c r="H33" s="202" t="s">
        <v>372</v>
      </c>
      <c r="I33" s="201" t="s">
        <v>412</v>
      </c>
      <c r="J33" s="490">
        <v>0</v>
      </c>
      <c r="K33" s="490">
        <v>0</v>
      </c>
      <c r="L33" s="490">
        <v>70</v>
      </c>
      <c r="M33" s="490">
        <v>0</v>
      </c>
      <c r="N33" s="490"/>
      <c r="O33" s="490"/>
      <c r="P33" s="490"/>
      <c r="Q33" s="490"/>
      <c r="R33" s="490"/>
      <c r="S33" s="490"/>
      <c r="T33" s="490">
        <v>70</v>
      </c>
      <c r="U33" s="207" t="s">
        <v>415</v>
      </c>
      <c r="V33" s="491"/>
      <c r="W33" s="492"/>
      <c r="X33" s="492">
        <f>910000+AD33</f>
        <v>1000000</v>
      </c>
      <c r="Y33" s="493"/>
      <c r="Z33" s="492">
        <f t="shared" si="0"/>
        <v>1000000</v>
      </c>
      <c r="AA33" s="205" t="s">
        <v>287</v>
      </c>
      <c r="AB33" s="205" t="s">
        <v>416</v>
      </c>
      <c r="AC33" t="s">
        <v>375</v>
      </c>
      <c r="AD33" s="145">
        <v>90000</v>
      </c>
      <c r="AE33" s="125">
        <v>1000</v>
      </c>
      <c r="AF33" s="125"/>
      <c r="AG33" s="125"/>
      <c r="AR33" s="204">
        <v>910000</v>
      </c>
    </row>
    <row r="34" spans="1:44" ht="81" customHeight="1" x14ac:dyDescent="0.25">
      <c r="B34" s="553"/>
      <c r="C34" s="197">
        <v>6.4</v>
      </c>
      <c r="D34" s="198" t="s">
        <v>29</v>
      </c>
      <c r="E34" s="199" t="s">
        <v>371</v>
      </c>
      <c r="F34" s="200" t="s">
        <v>77</v>
      </c>
      <c r="G34" s="201" t="s">
        <v>125</v>
      </c>
      <c r="H34" s="202" t="s">
        <v>372</v>
      </c>
      <c r="I34" s="201" t="s">
        <v>412</v>
      </c>
      <c r="J34" s="490">
        <v>0</v>
      </c>
      <c r="K34" s="490">
        <v>0</v>
      </c>
      <c r="L34" s="490">
        <v>1</v>
      </c>
      <c r="M34" s="490">
        <v>0</v>
      </c>
      <c r="N34" s="490"/>
      <c r="O34" s="490"/>
      <c r="P34" s="490"/>
      <c r="Q34" s="490"/>
      <c r="R34" s="490"/>
      <c r="S34" s="490"/>
      <c r="T34" s="490">
        <v>1</v>
      </c>
      <c r="U34" s="207" t="s">
        <v>417</v>
      </c>
      <c r="V34" s="491"/>
      <c r="W34" s="492"/>
      <c r="X34" s="492">
        <f>175000+AD34</f>
        <v>265000</v>
      </c>
      <c r="Y34" s="493"/>
      <c r="Z34" s="492">
        <f t="shared" si="0"/>
        <v>265000</v>
      </c>
      <c r="AA34" s="205" t="s">
        <v>288</v>
      </c>
      <c r="AB34" s="205" t="s">
        <v>289</v>
      </c>
      <c r="AC34" t="s">
        <v>375</v>
      </c>
      <c r="AD34" s="145">
        <v>90000</v>
      </c>
      <c r="AE34" s="125">
        <v>1000</v>
      </c>
      <c r="AF34" s="125"/>
      <c r="AG34" s="125"/>
      <c r="AR34" s="204">
        <v>175000</v>
      </c>
    </row>
    <row r="35" spans="1:44" ht="69" customHeight="1" x14ac:dyDescent="0.25">
      <c r="B35" s="553"/>
      <c r="C35" s="197">
        <v>6.5</v>
      </c>
      <c r="D35" s="198" t="s">
        <v>30</v>
      </c>
      <c r="E35" s="199" t="s">
        <v>371</v>
      </c>
      <c r="F35" s="200" t="s">
        <v>78</v>
      </c>
      <c r="G35" s="201" t="s">
        <v>126</v>
      </c>
      <c r="H35" s="202" t="s">
        <v>372</v>
      </c>
      <c r="I35" s="201" t="s">
        <v>418</v>
      </c>
      <c r="J35" s="490">
        <v>0</v>
      </c>
      <c r="K35" s="490">
        <v>0</v>
      </c>
      <c r="L35" s="490">
        <v>40</v>
      </c>
      <c r="M35" s="490">
        <v>40</v>
      </c>
      <c r="N35" s="490">
        <v>40</v>
      </c>
      <c r="O35" s="490">
        <v>40</v>
      </c>
      <c r="P35" s="490">
        <v>40</v>
      </c>
      <c r="Q35" s="490">
        <v>40</v>
      </c>
      <c r="R35" s="490">
        <v>40</v>
      </c>
      <c r="S35" s="490">
        <v>40</v>
      </c>
      <c r="T35" s="490">
        <v>80</v>
      </c>
      <c r="U35" s="207" t="s">
        <v>419</v>
      </c>
      <c r="V35" s="491"/>
      <c r="W35" s="492"/>
      <c r="X35" s="492">
        <f>115000+12500+22500</f>
        <v>150000</v>
      </c>
      <c r="Y35" s="493">
        <f>115000+12500+22500</f>
        <v>150000</v>
      </c>
      <c r="Z35" s="492">
        <f t="shared" si="0"/>
        <v>300000</v>
      </c>
      <c r="AA35" s="205" t="s">
        <v>260</v>
      </c>
      <c r="AB35" s="205" t="s">
        <v>290</v>
      </c>
      <c r="AC35" t="s">
        <v>375</v>
      </c>
      <c r="AD35" s="145">
        <v>25000</v>
      </c>
      <c r="AE35" t="s">
        <v>406</v>
      </c>
      <c r="AF35" s="165">
        <v>45000</v>
      </c>
      <c r="AR35" s="204">
        <v>230000</v>
      </c>
    </row>
    <row r="36" spans="1:44" ht="64.5" customHeight="1" x14ac:dyDescent="0.25">
      <c r="B36" s="553"/>
      <c r="C36" s="208">
        <v>7.1</v>
      </c>
      <c r="D36" s="209" t="s">
        <v>31</v>
      </c>
      <c r="E36" s="210" t="s">
        <v>371</v>
      </c>
      <c r="F36" s="211" t="s">
        <v>79</v>
      </c>
      <c r="G36" s="211" t="s">
        <v>127</v>
      </c>
      <c r="H36" s="212" t="s">
        <v>372</v>
      </c>
      <c r="I36" s="211" t="s">
        <v>420</v>
      </c>
      <c r="J36" s="494">
        <v>0</v>
      </c>
      <c r="K36" s="494">
        <v>0</v>
      </c>
      <c r="L36" s="494">
        <v>75</v>
      </c>
      <c r="M36" s="494">
        <v>0</v>
      </c>
      <c r="N36" s="495"/>
      <c r="O36" s="495"/>
      <c r="P36" s="495"/>
      <c r="Q36" s="495"/>
      <c r="R36" s="496"/>
      <c r="S36" s="496"/>
      <c r="T36" s="496">
        <v>75</v>
      </c>
      <c r="U36" s="213" t="s">
        <v>421</v>
      </c>
      <c r="V36" s="497"/>
      <c r="W36" s="498"/>
      <c r="X36" s="498">
        <f>65000+AD36+AF36</f>
        <v>195000</v>
      </c>
      <c r="Y36" s="499"/>
      <c r="Z36" s="498">
        <f t="shared" si="0"/>
        <v>195000</v>
      </c>
      <c r="AA36" s="215" t="s">
        <v>291</v>
      </c>
      <c r="AB36" s="215" t="s">
        <v>292</v>
      </c>
      <c r="AC36" t="s">
        <v>375</v>
      </c>
      <c r="AD36" s="145">
        <v>95000</v>
      </c>
      <c r="AE36" t="s">
        <v>406</v>
      </c>
      <c r="AF36" s="165">
        <v>35000</v>
      </c>
      <c r="AR36" s="214">
        <v>65000</v>
      </c>
    </row>
    <row r="37" spans="1:44" ht="81.75" customHeight="1" x14ac:dyDescent="0.25">
      <c r="B37" s="553"/>
      <c r="C37" s="208">
        <v>7.2</v>
      </c>
      <c r="D37" s="209" t="s">
        <v>32</v>
      </c>
      <c r="E37" s="210" t="s">
        <v>371</v>
      </c>
      <c r="F37" s="211" t="s">
        <v>80</v>
      </c>
      <c r="G37" s="211" t="s">
        <v>128</v>
      </c>
      <c r="H37" s="212" t="s">
        <v>372</v>
      </c>
      <c r="I37" s="211" t="s">
        <v>422</v>
      </c>
      <c r="J37" s="494">
        <v>0</v>
      </c>
      <c r="K37" s="494">
        <v>0</v>
      </c>
      <c r="L37" s="494">
        <v>200</v>
      </c>
      <c r="M37" s="494">
        <v>0</v>
      </c>
      <c r="N37" s="495"/>
      <c r="O37" s="495"/>
      <c r="P37" s="495"/>
      <c r="Q37" s="495"/>
      <c r="R37" s="496"/>
      <c r="S37" s="496"/>
      <c r="T37" s="496">
        <v>200</v>
      </c>
      <c r="U37" s="213" t="s">
        <v>423</v>
      </c>
      <c r="V37" s="497"/>
      <c r="W37" s="498"/>
      <c r="X37" s="498">
        <f>25000+AD37+AF37</f>
        <v>95000</v>
      </c>
      <c r="Y37" s="499"/>
      <c r="Z37" s="498">
        <f t="shared" si="0"/>
        <v>95000</v>
      </c>
      <c r="AA37" s="215" t="s">
        <v>291</v>
      </c>
      <c r="AB37" s="215" t="s">
        <v>293</v>
      </c>
      <c r="AC37" t="s">
        <v>375</v>
      </c>
      <c r="AD37" s="145">
        <v>45000</v>
      </c>
      <c r="AE37" t="s">
        <v>406</v>
      </c>
      <c r="AF37" s="165">
        <v>25000</v>
      </c>
      <c r="AR37" s="214">
        <v>25000</v>
      </c>
    </row>
    <row r="38" spans="1:44" ht="90" customHeight="1" x14ac:dyDescent="0.25">
      <c r="B38" s="553"/>
      <c r="C38" s="216">
        <v>8.1</v>
      </c>
      <c r="D38" s="217" t="s">
        <v>33</v>
      </c>
      <c r="E38" s="218" t="s">
        <v>371</v>
      </c>
      <c r="F38" s="219" t="s">
        <v>81</v>
      </c>
      <c r="G38" s="219" t="s">
        <v>129</v>
      </c>
      <c r="H38" s="220" t="s">
        <v>372</v>
      </c>
      <c r="I38" s="219" t="s">
        <v>424</v>
      </c>
      <c r="J38" s="500">
        <v>0</v>
      </c>
      <c r="K38" s="500">
        <v>0</v>
      </c>
      <c r="L38" s="500">
        <v>200</v>
      </c>
      <c r="M38" s="500">
        <v>0</v>
      </c>
      <c r="N38" s="500"/>
      <c r="O38" s="500"/>
      <c r="P38" s="500"/>
      <c r="Q38" s="500"/>
      <c r="R38" s="501"/>
      <c r="S38" s="501"/>
      <c r="T38" s="501">
        <v>200</v>
      </c>
      <c r="U38" s="221" t="s">
        <v>425</v>
      </c>
      <c r="V38" s="502"/>
      <c r="W38" s="503"/>
      <c r="X38" s="503">
        <f>35000+AD38+AF38</f>
        <v>125000</v>
      </c>
      <c r="Y38" s="504"/>
      <c r="Z38" s="503">
        <f t="shared" si="0"/>
        <v>125000</v>
      </c>
      <c r="AA38" s="223" t="s">
        <v>294</v>
      </c>
      <c r="AB38" s="223" t="s">
        <v>295</v>
      </c>
      <c r="AC38" t="s">
        <v>375</v>
      </c>
      <c r="AD38" s="145">
        <v>75000</v>
      </c>
      <c r="AE38" t="s">
        <v>406</v>
      </c>
      <c r="AF38" s="165">
        <v>15000</v>
      </c>
      <c r="AR38" s="222">
        <v>35000</v>
      </c>
    </row>
    <row r="39" spans="1:44" ht="52.5" customHeight="1" x14ac:dyDescent="0.25">
      <c r="B39" s="553"/>
      <c r="C39" s="216">
        <v>8.1999999999999993</v>
      </c>
      <c r="D39" s="224" t="s">
        <v>34</v>
      </c>
      <c r="E39" s="218" t="s">
        <v>371</v>
      </c>
      <c r="F39" s="219" t="s">
        <v>82</v>
      </c>
      <c r="G39" s="219" t="s">
        <v>130</v>
      </c>
      <c r="H39" s="220" t="s">
        <v>372</v>
      </c>
      <c r="I39" s="219" t="s">
        <v>426</v>
      </c>
      <c r="J39" s="500">
        <v>0</v>
      </c>
      <c r="K39" s="500">
        <v>2</v>
      </c>
      <c r="L39" s="500">
        <v>0</v>
      </c>
      <c r="M39" s="500">
        <v>2</v>
      </c>
      <c r="N39" s="500"/>
      <c r="O39" s="500"/>
      <c r="P39" s="500"/>
      <c r="Q39" s="500"/>
      <c r="R39" s="501"/>
      <c r="S39" s="501"/>
      <c r="T39" s="501">
        <v>4</v>
      </c>
      <c r="U39" s="221" t="s">
        <v>427</v>
      </c>
      <c r="V39" s="502"/>
      <c r="W39" s="503">
        <f>12000+AF39</f>
        <v>226000</v>
      </c>
      <c r="X39" s="503"/>
      <c r="Y39" s="504">
        <f>10000+AD39</f>
        <v>130000</v>
      </c>
      <c r="Z39" s="503">
        <f t="shared" si="0"/>
        <v>356000</v>
      </c>
      <c r="AA39" s="223" t="s">
        <v>296</v>
      </c>
      <c r="AB39" s="223" t="s">
        <v>297</v>
      </c>
      <c r="AC39" t="s">
        <v>375</v>
      </c>
      <c r="AD39" s="145">
        <v>120000</v>
      </c>
      <c r="AE39" t="s">
        <v>383</v>
      </c>
      <c r="AF39" s="225">
        <v>214000</v>
      </c>
      <c r="AR39" s="222">
        <v>22000</v>
      </c>
    </row>
    <row r="40" spans="1:44" ht="80.25" customHeight="1" x14ac:dyDescent="0.25">
      <c r="B40" s="553"/>
      <c r="C40" s="226">
        <v>9.1</v>
      </c>
      <c r="D40" s="227" t="s">
        <v>35</v>
      </c>
      <c r="E40" s="228" t="s">
        <v>371</v>
      </c>
      <c r="F40" s="229" t="s">
        <v>83</v>
      </c>
      <c r="G40" s="229" t="s">
        <v>131</v>
      </c>
      <c r="H40" s="230" t="s">
        <v>372</v>
      </c>
      <c r="I40" s="229" t="s">
        <v>387</v>
      </c>
      <c r="J40" s="505">
        <v>0</v>
      </c>
      <c r="K40" s="505">
        <v>1</v>
      </c>
      <c r="L40" s="505">
        <v>0</v>
      </c>
      <c r="M40" s="505">
        <v>0</v>
      </c>
      <c r="N40" s="505"/>
      <c r="O40" s="505"/>
      <c r="P40" s="505"/>
      <c r="Q40" s="505"/>
      <c r="R40" s="506"/>
      <c r="S40" s="506"/>
      <c r="T40" s="506">
        <v>1</v>
      </c>
      <c r="U40" s="231" t="s">
        <v>428</v>
      </c>
      <c r="V40" s="507"/>
      <c r="W40" s="508">
        <f>110000+AD40</f>
        <v>190000</v>
      </c>
      <c r="X40" s="507"/>
      <c r="Y40" s="509"/>
      <c r="Z40" s="507">
        <f t="shared" si="0"/>
        <v>190000</v>
      </c>
      <c r="AA40" s="233" t="s">
        <v>285</v>
      </c>
      <c r="AB40" s="233" t="s">
        <v>298</v>
      </c>
      <c r="AC40" t="s">
        <v>375</v>
      </c>
      <c r="AD40" s="145">
        <v>80000</v>
      </c>
      <c r="AE40">
        <v>1000</v>
      </c>
      <c r="AR40" s="232">
        <v>110000</v>
      </c>
    </row>
    <row r="41" spans="1:44" ht="80.25" customHeight="1" x14ac:dyDescent="0.25">
      <c r="B41" s="553"/>
      <c r="C41" s="226">
        <v>9.1999999999999993</v>
      </c>
      <c r="D41" s="227" t="s">
        <v>36</v>
      </c>
      <c r="E41" s="228" t="s">
        <v>371</v>
      </c>
      <c r="F41" s="229" t="s">
        <v>84</v>
      </c>
      <c r="G41" s="229" t="s">
        <v>132</v>
      </c>
      <c r="H41" s="230" t="s">
        <v>372</v>
      </c>
      <c r="I41" s="229" t="s">
        <v>387</v>
      </c>
      <c r="J41" s="505">
        <v>0</v>
      </c>
      <c r="K41" s="505">
        <v>2</v>
      </c>
      <c r="L41" s="505">
        <v>0</v>
      </c>
      <c r="M41" s="505">
        <v>0</v>
      </c>
      <c r="N41" s="505"/>
      <c r="O41" s="505"/>
      <c r="P41" s="505"/>
      <c r="Q41" s="505"/>
      <c r="R41" s="506"/>
      <c r="S41" s="506"/>
      <c r="T41" s="506">
        <v>2</v>
      </c>
      <c r="U41" s="231" t="s">
        <v>429</v>
      </c>
      <c r="V41" s="508"/>
      <c r="W41" s="507">
        <f>225000+AD41</f>
        <v>310000</v>
      </c>
      <c r="X41" s="507"/>
      <c r="Y41" s="509"/>
      <c r="Z41" s="507">
        <f t="shared" si="0"/>
        <v>310000</v>
      </c>
      <c r="AA41" s="233" t="s">
        <v>283</v>
      </c>
      <c r="AB41" s="233" t="s">
        <v>299</v>
      </c>
      <c r="AC41" t="s">
        <v>375</v>
      </c>
      <c r="AD41">
        <v>85000</v>
      </c>
      <c r="AE41">
        <v>3000</v>
      </c>
      <c r="AR41" s="232">
        <v>225000</v>
      </c>
    </row>
    <row r="42" spans="1:44" ht="81.75" customHeight="1" x14ac:dyDescent="0.25">
      <c r="B42" s="553"/>
      <c r="C42" s="226">
        <v>9.3000000000000007</v>
      </c>
      <c r="D42" s="227" t="s">
        <v>37</v>
      </c>
      <c r="E42" s="228" t="s">
        <v>371</v>
      </c>
      <c r="F42" s="229" t="s">
        <v>85</v>
      </c>
      <c r="G42" s="229" t="s">
        <v>133</v>
      </c>
      <c r="H42" s="230" t="s">
        <v>372</v>
      </c>
      <c r="I42" s="229" t="s">
        <v>387</v>
      </c>
      <c r="J42" s="505">
        <v>0</v>
      </c>
      <c r="K42" s="505">
        <v>0</v>
      </c>
      <c r="L42" s="505">
        <v>1</v>
      </c>
      <c r="M42" s="505">
        <v>0</v>
      </c>
      <c r="N42" s="505"/>
      <c r="O42" s="505"/>
      <c r="P42" s="505"/>
      <c r="Q42" s="505"/>
      <c r="R42" s="506"/>
      <c r="S42" s="506"/>
      <c r="T42" s="506">
        <v>1</v>
      </c>
      <c r="U42" s="231" t="s">
        <v>430</v>
      </c>
      <c r="V42" s="508"/>
      <c r="W42" s="507"/>
      <c r="X42" s="507">
        <f>652500+AD42</f>
        <v>727500</v>
      </c>
      <c r="Y42" s="509"/>
      <c r="Z42" s="507">
        <f t="shared" si="0"/>
        <v>727500</v>
      </c>
      <c r="AA42" s="233" t="s">
        <v>300</v>
      </c>
      <c r="AB42" s="233" t="s">
        <v>301</v>
      </c>
      <c r="AC42" t="s">
        <v>375</v>
      </c>
      <c r="AD42">
        <v>75000</v>
      </c>
      <c r="AE42">
        <v>3000</v>
      </c>
      <c r="AR42" s="232">
        <v>652500</v>
      </c>
    </row>
    <row r="43" spans="1:44" s="244" customFormat="1" ht="89.25" customHeight="1" x14ac:dyDescent="0.25">
      <c r="A43" s="234"/>
      <c r="B43" s="553"/>
      <c r="C43" s="235">
        <v>10.1</v>
      </c>
      <c r="D43" s="236" t="s">
        <v>38</v>
      </c>
      <c r="E43" s="237" t="s">
        <v>371</v>
      </c>
      <c r="F43" s="238" t="s">
        <v>86</v>
      </c>
      <c r="G43" s="238" t="s">
        <v>134</v>
      </c>
      <c r="H43" s="239" t="s">
        <v>372</v>
      </c>
      <c r="I43" s="238" t="s">
        <v>393</v>
      </c>
      <c r="J43" s="510">
        <v>1</v>
      </c>
      <c r="K43" s="510">
        <v>0</v>
      </c>
      <c r="L43" s="510">
        <v>0</v>
      </c>
      <c r="M43" s="510">
        <v>0</v>
      </c>
      <c r="N43" s="510"/>
      <c r="O43" s="510"/>
      <c r="P43" s="510"/>
      <c r="Q43" s="510"/>
      <c r="R43" s="511"/>
      <c r="S43" s="511"/>
      <c r="T43" s="511">
        <v>1</v>
      </c>
      <c r="U43" s="240" t="s">
        <v>431</v>
      </c>
      <c r="V43" s="512">
        <f>115000+AD43+AF43</f>
        <v>275000</v>
      </c>
      <c r="W43" s="513"/>
      <c r="X43" s="513"/>
      <c r="Y43" s="514"/>
      <c r="Z43" s="513">
        <f t="shared" si="0"/>
        <v>275000</v>
      </c>
      <c r="AA43" s="243" t="s">
        <v>302</v>
      </c>
      <c r="AB43" s="243" t="s">
        <v>303</v>
      </c>
      <c r="AC43" t="s">
        <v>375</v>
      </c>
      <c r="AD43" s="145">
        <v>125000</v>
      </c>
      <c r="AE43" s="244" t="s">
        <v>406</v>
      </c>
      <c r="AF43" s="165">
        <v>35000</v>
      </c>
      <c r="AR43" s="242">
        <v>115000</v>
      </c>
    </row>
    <row r="44" spans="1:44" s="244" customFormat="1" ht="68.25" customHeight="1" x14ac:dyDescent="0.25">
      <c r="A44" s="234"/>
      <c r="B44" s="553" t="s">
        <v>358</v>
      </c>
      <c r="C44" s="235">
        <v>10.199999999999999</v>
      </c>
      <c r="D44" s="236" t="s">
        <v>39</v>
      </c>
      <c r="E44" s="237" t="s">
        <v>371</v>
      </c>
      <c r="F44" s="238" t="s">
        <v>87</v>
      </c>
      <c r="G44" s="238" t="s">
        <v>135</v>
      </c>
      <c r="H44" s="239" t="s">
        <v>372</v>
      </c>
      <c r="I44" s="238" t="s">
        <v>393</v>
      </c>
      <c r="J44" s="510">
        <v>0</v>
      </c>
      <c r="K44" s="510">
        <v>0</v>
      </c>
      <c r="L44" s="510">
        <v>0</v>
      </c>
      <c r="M44" s="510">
        <v>1</v>
      </c>
      <c r="N44" s="510"/>
      <c r="O44" s="510"/>
      <c r="P44" s="510"/>
      <c r="Q44" s="510"/>
      <c r="R44" s="511"/>
      <c r="S44" s="511"/>
      <c r="T44" s="511">
        <v>1</v>
      </c>
      <c r="U44" s="240" t="s">
        <v>432</v>
      </c>
      <c r="V44" s="512"/>
      <c r="W44" s="513"/>
      <c r="X44" s="513"/>
      <c r="Y44" s="515">
        <f>230000+AD44+AF44</f>
        <v>430000</v>
      </c>
      <c r="Z44" s="512">
        <f t="shared" si="0"/>
        <v>430000</v>
      </c>
      <c r="AA44" s="243" t="s">
        <v>304</v>
      </c>
      <c r="AB44" s="243" t="s">
        <v>305</v>
      </c>
      <c r="AC44" t="s">
        <v>375</v>
      </c>
      <c r="AD44" s="145">
        <v>175000</v>
      </c>
      <c r="AE44" s="244" t="s">
        <v>406</v>
      </c>
      <c r="AF44" s="165">
        <v>25000</v>
      </c>
      <c r="AR44" s="241">
        <v>230000</v>
      </c>
    </row>
    <row r="45" spans="1:44" s="244" customFormat="1" ht="84" x14ac:dyDescent="0.25">
      <c r="A45" s="234"/>
      <c r="B45" s="553"/>
      <c r="C45" s="235">
        <v>10.3</v>
      </c>
      <c r="D45" s="236" t="s">
        <v>40</v>
      </c>
      <c r="E45" s="237" t="s">
        <v>371</v>
      </c>
      <c r="F45" s="238" t="s">
        <v>88</v>
      </c>
      <c r="G45" s="238" t="s">
        <v>136</v>
      </c>
      <c r="H45" s="239" t="s">
        <v>372</v>
      </c>
      <c r="I45" s="238" t="s">
        <v>433</v>
      </c>
      <c r="J45" s="510">
        <v>0</v>
      </c>
      <c r="K45" s="510">
        <v>0</v>
      </c>
      <c r="L45" s="510">
        <v>0</v>
      </c>
      <c r="M45" s="510">
        <v>1</v>
      </c>
      <c r="N45" s="510"/>
      <c r="O45" s="510"/>
      <c r="P45" s="510"/>
      <c r="Q45" s="510"/>
      <c r="R45" s="511"/>
      <c r="S45" s="511"/>
      <c r="T45" s="511">
        <v>1</v>
      </c>
      <c r="U45" s="240" t="s">
        <v>434</v>
      </c>
      <c r="V45" s="512"/>
      <c r="W45" s="513"/>
      <c r="X45" s="513"/>
      <c r="Y45" s="515">
        <f>108000+AD45+AF45</f>
        <v>253000</v>
      </c>
      <c r="Z45" s="512">
        <f t="shared" si="0"/>
        <v>253000</v>
      </c>
      <c r="AA45" s="243" t="s">
        <v>306</v>
      </c>
      <c r="AB45" s="243" t="s">
        <v>307</v>
      </c>
      <c r="AC45" t="s">
        <v>375</v>
      </c>
      <c r="AD45" s="145">
        <v>120000</v>
      </c>
      <c r="AE45" s="244" t="s">
        <v>406</v>
      </c>
      <c r="AF45" s="165">
        <v>25000</v>
      </c>
      <c r="AR45" s="241">
        <v>108000</v>
      </c>
    </row>
    <row r="46" spans="1:44" ht="81" customHeight="1" x14ac:dyDescent="0.25">
      <c r="B46" s="553"/>
      <c r="C46" s="235">
        <v>10.4</v>
      </c>
      <c r="D46" s="236" t="s">
        <v>41</v>
      </c>
      <c r="E46" s="237" t="s">
        <v>371</v>
      </c>
      <c r="F46" s="238" t="s">
        <v>89</v>
      </c>
      <c r="G46" s="238" t="s">
        <v>137</v>
      </c>
      <c r="H46" s="239" t="s">
        <v>372</v>
      </c>
      <c r="I46" s="238" t="s">
        <v>435</v>
      </c>
      <c r="J46" s="510">
        <v>0</v>
      </c>
      <c r="K46" s="510">
        <v>0</v>
      </c>
      <c r="L46" s="510">
        <v>0</v>
      </c>
      <c r="M46" s="510">
        <v>1</v>
      </c>
      <c r="N46" s="510"/>
      <c r="O46" s="510"/>
      <c r="P46" s="510"/>
      <c r="Q46" s="510"/>
      <c r="R46" s="511"/>
      <c r="S46" s="511"/>
      <c r="T46" s="511">
        <v>1</v>
      </c>
      <c r="U46" s="240" t="s">
        <v>436</v>
      </c>
      <c r="V46" s="512"/>
      <c r="W46" s="513"/>
      <c r="X46" s="513"/>
      <c r="Y46" s="515">
        <f>55000+AD46+AF46</f>
        <v>235000</v>
      </c>
      <c r="Z46" s="512">
        <f t="shared" si="0"/>
        <v>235000</v>
      </c>
      <c r="AA46" s="243" t="s">
        <v>308</v>
      </c>
      <c r="AB46" s="243" t="s">
        <v>309</v>
      </c>
      <c r="AC46" t="s">
        <v>375</v>
      </c>
      <c r="AD46" s="145">
        <v>145000</v>
      </c>
      <c r="AE46" s="244" t="s">
        <v>406</v>
      </c>
      <c r="AF46" s="165">
        <v>35000</v>
      </c>
      <c r="AG46" s="244"/>
      <c r="AR46" s="241">
        <v>55000</v>
      </c>
    </row>
    <row r="47" spans="1:44" ht="84" customHeight="1" x14ac:dyDescent="0.25">
      <c r="B47" s="553"/>
      <c r="C47" s="197">
        <v>11.1</v>
      </c>
      <c r="D47" s="245" t="s">
        <v>42</v>
      </c>
      <c r="E47" s="246" t="s">
        <v>371</v>
      </c>
      <c r="F47" s="201" t="s">
        <v>90</v>
      </c>
      <c r="G47" s="201" t="s">
        <v>138</v>
      </c>
      <c r="H47" s="247" t="s">
        <v>372</v>
      </c>
      <c r="I47" s="201" t="s">
        <v>393</v>
      </c>
      <c r="J47" s="490">
        <v>1</v>
      </c>
      <c r="K47" s="490">
        <v>0</v>
      </c>
      <c r="L47" s="490">
        <v>0</v>
      </c>
      <c r="M47" s="490">
        <v>0</v>
      </c>
      <c r="N47" s="490"/>
      <c r="O47" s="490"/>
      <c r="P47" s="490"/>
      <c r="Q47" s="490"/>
      <c r="R47" s="516"/>
      <c r="S47" s="516"/>
      <c r="T47" s="516">
        <v>1</v>
      </c>
      <c r="U47" s="248" t="s">
        <v>437</v>
      </c>
      <c r="V47" s="491">
        <f>61000+AD47+AF47</f>
        <v>111000</v>
      </c>
      <c r="W47" s="492"/>
      <c r="X47" s="492"/>
      <c r="Y47" s="493"/>
      <c r="Z47" s="492">
        <f t="shared" si="0"/>
        <v>111000</v>
      </c>
      <c r="AA47" s="205" t="s">
        <v>310</v>
      </c>
      <c r="AB47" s="205" t="s">
        <v>311</v>
      </c>
      <c r="AC47" t="s">
        <v>375</v>
      </c>
      <c r="AD47" s="145">
        <v>25000</v>
      </c>
      <c r="AE47" s="244" t="s">
        <v>406</v>
      </c>
      <c r="AF47" s="165">
        <v>25000</v>
      </c>
      <c r="AG47" s="244"/>
      <c r="AR47" s="204">
        <v>61000</v>
      </c>
    </row>
    <row r="48" spans="1:44" ht="69" customHeight="1" x14ac:dyDescent="0.25">
      <c r="B48" s="553"/>
      <c r="C48" s="197">
        <v>11.2</v>
      </c>
      <c r="D48" s="245" t="s">
        <v>43</v>
      </c>
      <c r="E48" s="246" t="s">
        <v>371</v>
      </c>
      <c r="F48" s="201" t="s">
        <v>91</v>
      </c>
      <c r="G48" s="201" t="s">
        <v>139</v>
      </c>
      <c r="H48" s="247" t="s">
        <v>372</v>
      </c>
      <c r="I48" s="201" t="s">
        <v>393</v>
      </c>
      <c r="J48" s="490">
        <v>750</v>
      </c>
      <c r="K48" s="490">
        <v>750</v>
      </c>
      <c r="L48" s="490">
        <v>0</v>
      </c>
      <c r="M48" s="490">
        <v>0</v>
      </c>
      <c r="N48" s="490"/>
      <c r="O48" s="490"/>
      <c r="P48" s="490"/>
      <c r="Q48" s="490"/>
      <c r="R48" s="516"/>
      <c r="S48" s="516"/>
      <c r="T48" s="516">
        <v>1500</v>
      </c>
      <c r="U48" s="248" t="s">
        <v>438</v>
      </c>
      <c r="V48" s="491">
        <f>20000+12500+17500</f>
        <v>50000</v>
      </c>
      <c r="W48" s="492">
        <f>20000+12500+17500</f>
        <v>50000</v>
      </c>
      <c r="X48" s="492"/>
      <c r="Y48" s="493"/>
      <c r="Z48" s="492">
        <f t="shared" si="0"/>
        <v>100000</v>
      </c>
      <c r="AA48" s="205" t="s">
        <v>439</v>
      </c>
      <c r="AB48" s="205" t="s">
        <v>312</v>
      </c>
      <c r="AC48" t="s">
        <v>375</v>
      </c>
      <c r="AD48" s="145">
        <v>25000</v>
      </c>
      <c r="AE48" s="244" t="s">
        <v>406</v>
      </c>
      <c r="AF48" s="165">
        <v>35000</v>
      </c>
      <c r="AG48" s="244"/>
      <c r="AR48" s="204">
        <v>40000</v>
      </c>
    </row>
    <row r="49" spans="1:44" ht="53.25" customHeight="1" x14ac:dyDescent="0.25">
      <c r="B49" s="553"/>
      <c r="C49" s="197">
        <v>11.3</v>
      </c>
      <c r="D49" s="245" t="s">
        <v>44</v>
      </c>
      <c r="E49" s="246" t="s">
        <v>371</v>
      </c>
      <c r="F49" s="201" t="s">
        <v>92</v>
      </c>
      <c r="G49" s="201" t="s">
        <v>140</v>
      </c>
      <c r="H49" s="247" t="s">
        <v>372</v>
      </c>
      <c r="I49" s="201" t="s">
        <v>393</v>
      </c>
      <c r="J49" s="490">
        <v>0</v>
      </c>
      <c r="K49" s="490">
        <v>0</v>
      </c>
      <c r="L49" s="490">
        <v>600</v>
      </c>
      <c r="M49" s="490">
        <v>0</v>
      </c>
      <c r="N49" s="490"/>
      <c r="O49" s="490"/>
      <c r="P49" s="490"/>
      <c r="Q49" s="490"/>
      <c r="R49" s="516"/>
      <c r="S49" s="516"/>
      <c r="T49" s="516">
        <v>600</v>
      </c>
      <c r="U49" s="248" t="s">
        <v>440</v>
      </c>
      <c r="V49" s="491"/>
      <c r="W49" s="492"/>
      <c r="X49" s="492">
        <f>120000+AD49+AF49</f>
        <v>170000</v>
      </c>
      <c r="Y49" s="493"/>
      <c r="Z49" s="492">
        <f t="shared" si="0"/>
        <v>170000</v>
      </c>
      <c r="AA49" s="205" t="s">
        <v>313</v>
      </c>
      <c r="AB49" s="205" t="s">
        <v>314</v>
      </c>
      <c r="AC49" t="s">
        <v>375</v>
      </c>
      <c r="AD49" s="145">
        <v>25000</v>
      </c>
      <c r="AE49" s="244" t="s">
        <v>406</v>
      </c>
      <c r="AF49" s="165">
        <v>25000</v>
      </c>
      <c r="AG49" s="244"/>
      <c r="AR49" s="204">
        <v>120000</v>
      </c>
    </row>
    <row r="50" spans="1:44" s="258" customFormat="1" ht="85.5" customHeight="1" x14ac:dyDescent="0.25">
      <c r="A50" s="234"/>
      <c r="B50" s="553"/>
      <c r="C50" s="249">
        <v>12.1</v>
      </c>
      <c r="D50" s="250" t="s">
        <v>45</v>
      </c>
      <c r="E50" s="251" t="s">
        <v>371</v>
      </c>
      <c r="F50" s="252" t="s">
        <v>93</v>
      </c>
      <c r="G50" s="253" t="s">
        <v>141</v>
      </c>
      <c r="H50" s="254" t="s">
        <v>372</v>
      </c>
      <c r="I50" s="252" t="s">
        <v>393</v>
      </c>
      <c r="J50" s="517">
        <v>0</v>
      </c>
      <c r="K50" s="517">
        <v>0</v>
      </c>
      <c r="L50" s="517">
        <v>11</v>
      </c>
      <c r="M50" s="517">
        <v>0</v>
      </c>
      <c r="N50" s="517"/>
      <c r="O50" s="517"/>
      <c r="P50" s="517"/>
      <c r="Q50" s="517"/>
      <c r="R50" s="518"/>
      <c r="S50" s="518"/>
      <c r="T50" s="518">
        <v>11</v>
      </c>
      <c r="U50" s="255" t="s">
        <v>441</v>
      </c>
      <c r="V50" s="519"/>
      <c r="W50" s="520"/>
      <c r="X50" s="520">
        <f>250000+AD50+AF50</f>
        <v>320000</v>
      </c>
      <c r="Y50" s="521"/>
      <c r="Z50" s="520">
        <f t="shared" si="0"/>
        <v>320000</v>
      </c>
      <c r="AA50" s="257" t="s">
        <v>315</v>
      </c>
      <c r="AB50" s="257" t="s">
        <v>316</v>
      </c>
      <c r="AC50" t="s">
        <v>375</v>
      </c>
      <c r="AD50" s="145">
        <v>35000</v>
      </c>
      <c r="AE50" s="244" t="s">
        <v>406</v>
      </c>
      <c r="AF50" s="165">
        <v>35000</v>
      </c>
      <c r="AG50" s="244"/>
      <c r="AR50" s="256">
        <v>250000</v>
      </c>
    </row>
    <row r="51" spans="1:44" s="258" customFormat="1" ht="71.25" customHeight="1" x14ac:dyDescent="0.25">
      <c r="A51" s="234"/>
      <c r="B51" s="553"/>
      <c r="C51" s="249">
        <v>12.2</v>
      </c>
      <c r="D51" s="250" t="s">
        <v>46</v>
      </c>
      <c r="E51" s="251" t="s">
        <v>371</v>
      </c>
      <c r="F51" s="252" t="s">
        <v>94</v>
      </c>
      <c r="G51" s="252" t="s">
        <v>142</v>
      </c>
      <c r="H51" s="254" t="s">
        <v>372</v>
      </c>
      <c r="I51" s="252" t="s">
        <v>393</v>
      </c>
      <c r="J51" s="517">
        <v>0</v>
      </c>
      <c r="K51" s="517">
        <v>0</v>
      </c>
      <c r="L51" s="517">
        <v>250</v>
      </c>
      <c r="M51" s="517">
        <v>0</v>
      </c>
      <c r="N51" s="517"/>
      <c r="O51" s="517"/>
      <c r="P51" s="517"/>
      <c r="Q51" s="517"/>
      <c r="R51" s="518"/>
      <c r="S51" s="518"/>
      <c r="T51" s="518">
        <v>250</v>
      </c>
      <c r="U51" s="255" t="s">
        <v>442</v>
      </c>
      <c r="V51" s="519"/>
      <c r="W51" s="520"/>
      <c r="X51" s="520">
        <f>61000+AD51+AF51</f>
        <v>181000</v>
      </c>
      <c r="Y51" s="521"/>
      <c r="Z51" s="520">
        <f t="shared" ref="Z51:Z53" si="2">SUM(V51:Y51)</f>
        <v>181000</v>
      </c>
      <c r="AA51" s="257" t="s">
        <v>317</v>
      </c>
      <c r="AB51" s="257" t="s">
        <v>318</v>
      </c>
      <c r="AC51" t="s">
        <v>375</v>
      </c>
      <c r="AD51" s="145">
        <v>95000</v>
      </c>
      <c r="AE51" s="244" t="s">
        <v>406</v>
      </c>
      <c r="AF51" s="165">
        <v>25000</v>
      </c>
      <c r="AG51" s="244"/>
      <c r="AR51" s="256">
        <v>61000</v>
      </c>
    </row>
    <row r="52" spans="1:44" s="258" customFormat="1" ht="71.25" customHeight="1" x14ac:dyDescent="0.25">
      <c r="A52" s="234"/>
      <c r="B52" s="553"/>
      <c r="C52" s="249">
        <v>12.3</v>
      </c>
      <c r="D52" s="250" t="s">
        <v>47</v>
      </c>
      <c r="E52" s="251" t="s">
        <v>371</v>
      </c>
      <c r="F52" s="252" t="s">
        <v>95</v>
      </c>
      <c r="G52" s="252" t="s">
        <v>143</v>
      </c>
      <c r="H52" s="254" t="s">
        <v>372</v>
      </c>
      <c r="I52" s="252" t="s">
        <v>393</v>
      </c>
      <c r="J52" s="517">
        <v>0</v>
      </c>
      <c r="K52" s="517">
        <v>0</v>
      </c>
      <c r="L52" s="517">
        <v>10</v>
      </c>
      <c r="M52" s="517">
        <v>0</v>
      </c>
      <c r="N52" s="517"/>
      <c r="O52" s="517"/>
      <c r="P52" s="517"/>
      <c r="Q52" s="517"/>
      <c r="R52" s="518"/>
      <c r="S52" s="518"/>
      <c r="T52" s="518">
        <v>10</v>
      </c>
      <c r="U52" s="255" t="s">
        <v>443</v>
      </c>
      <c r="V52" s="519"/>
      <c r="W52" s="520"/>
      <c r="X52" s="520">
        <f>60000+AD52+AF52</f>
        <v>130000</v>
      </c>
      <c r="Y52" s="521"/>
      <c r="Z52" s="520">
        <f t="shared" si="2"/>
        <v>130000</v>
      </c>
      <c r="AA52" s="257" t="s">
        <v>319</v>
      </c>
      <c r="AB52" s="257" t="s">
        <v>320</v>
      </c>
      <c r="AC52" t="s">
        <v>375</v>
      </c>
      <c r="AD52" s="145">
        <v>35000</v>
      </c>
      <c r="AE52" s="244" t="s">
        <v>406</v>
      </c>
      <c r="AF52" s="165">
        <v>35000</v>
      </c>
      <c r="AG52" s="244"/>
      <c r="AR52" s="256">
        <v>60000</v>
      </c>
    </row>
    <row r="53" spans="1:44" s="258" customFormat="1" ht="66.75" customHeight="1" x14ac:dyDescent="0.25">
      <c r="A53" s="234"/>
      <c r="B53" s="553"/>
      <c r="C53" s="249">
        <v>12.4</v>
      </c>
      <c r="D53" s="250" t="s">
        <v>48</v>
      </c>
      <c r="E53" s="251" t="s">
        <v>371</v>
      </c>
      <c r="F53" s="252" t="s">
        <v>96</v>
      </c>
      <c r="G53" s="252" t="s">
        <v>144</v>
      </c>
      <c r="H53" s="254" t="s">
        <v>372</v>
      </c>
      <c r="I53" s="252" t="s">
        <v>393</v>
      </c>
      <c r="J53" s="517">
        <v>0</v>
      </c>
      <c r="K53" s="517">
        <v>0</v>
      </c>
      <c r="L53" s="517">
        <v>2</v>
      </c>
      <c r="M53" s="517">
        <v>0</v>
      </c>
      <c r="N53" s="517"/>
      <c r="O53" s="517"/>
      <c r="P53" s="517"/>
      <c r="Q53" s="517"/>
      <c r="R53" s="518"/>
      <c r="S53" s="518"/>
      <c r="T53" s="518">
        <v>2</v>
      </c>
      <c r="U53" s="255" t="s">
        <v>444</v>
      </c>
      <c r="V53" s="519"/>
      <c r="W53" s="520"/>
      <c r="X53" s="520">
        <f>30000+AD53+AF53</f>
        <v>90000</v>
      </c>
      <c r="Y53" s="521"/>
      <c r="Z53" s="520">
        <f t="shared" si="2"/>
        <v>90000</v>
      </c>
      <c r="AA53" s="257" t="s">
        <v>321</v>
      </c>
      <c r="AB53" s="257" t="s">
        <v>322</v>
      </c>
      <c r="AC53" t="s">
        <v>375</v>
      </c>
      <c r="AD53" s="145">
        <v>15000</v>
      </c>
      <c r="AE53" s="244" t="s">
        <v>406</v>
      </c>
      <c r="AF53" s="165">
        <v>45000</v>
      </c>
      <c r="AG53" s="244"/>
      <c r="AR53" s="256">
        <v>30000</v>
      </c>
    </row>
    <row r="54" spans="1:44" s="268" customFormat="1" ht="67.5" customHeight="1" x14ac:dyDescent="0.25">
      <c r="A54" s="234"/>
      <c r="B54" s="553"/>
      <c r="C54" s="259">
        <v>13.1</v>
      </c>
      <c r="D54" s="260" t="s">
        <v>49</v>
      </c>
      <c r="E54" s="261" t="s">
        <v>445</v>
      </c>
      <c r="F54" s="262" t="s">
        <v>97</v>
      </c>
      <c r="G54" s="262" t="s">
        <v>145</v>
      </c>
      <c r="H54" s="263" t="s">
        <v>372</v>
      </c>
      <c r="I54" s="262" t="s">
        <v>393</v>
      </c>
      <c r="J54" s="522">
        <v>5</v>
      </c>
      <c r="K54" s="522">
        <v>5</v>
      </c>
      <c r="L54" s="522">
        <v>6</v>
      </c>
      <c r="M54" s="522">
        <v>0</v>
      </c>
      <c r="N54" s="522"/>
      <c r="O54" s="522"/>
      <c r="P54" s="522"/>
      <c r="Q54" s="522"/>
      <c r="R54" s="523"/>
      <c r="S54" s="523"/>
      <c r="T54" s="523">
        <v>16</v>
      </c>
      <c r="U54" s="264" t="s">
        <v>446</v>
      </c>
      <c r="V54" s="524">
        <v>155000</v>
      </c>
      <c r="W54" s="525">
        <f>95600+AD54+AF54</f>
        <v>155600</v>
      </c>
      <c r="X54" s="525">
        <v>216400</v>
      </c>
      <c r="Y54" s="526"/>
      <c r="Z54" s="525">
        <f>SUM(V54:Y54)</f>
        <v>527000</v>
      </c>
      <c r="AA54" s="266" t="s">
        <v>323</v>
      </c>
      <c r="AB54" s="267" t="s">
        <v>324</v>
      </c>
      <c r="AC54" t="s">
        <v>375</v>
      </c>
      <c r="AD54" s="145">
        <v>35000</v>
      </c>
      <c r="AE54" s="244" t="s">
        <v>406</v>
      </c>
      <c r="AF54" s="165">
        <v>25000</v>
      </c>
      <c r="AG54" s="244"/>
      <c r="AR54" s="265">
        <v>467000</v>
      </c>
    </row>
    <row r="55" spans="1:44" ht="84" x14ac:dyDescent="0.25">
      <c r="B55" s="553"/>
      <c r="C55" s="259">
        <v>13.2</v>
      </c>
      <c r="D55" s="260" t="s">
        <v>50</v>
      </c>
      <c r="E55" s="261" t="s">
        <v>445</v>
      </c>
      <c r="F55" s="262" t="s">
        <v>98</v>
      </c>
      <c r="G55" s="262" t="s">
        <v>146</v>
      </c>
      <c r="H55" s="263" t="s">
        <v>372</v>
      </c>
      <c r="I55" s="262" t="s">
        <v>435</v>
      </c>
      <c r="J55" s="527">
        <v>0</v>
      </c>
      <c r="K55" s="527">
        <v>0</v>
      </c>
      <c r="L55" s="527">
        <v>1</v>
      </c>
      <c r="M55" s="527">
        <v>0</v>
      </c>
      <c r="N55" s="527"/>
      <c r="O55" s="527"/>
      <c r="P55" s="527"/>
      <c r="Q55" s="527"/>
      <c r="R55" s="527"/>
      <c r="S55" s="527"/>
      <c r="T55" s="527">
        <v>1</v>
      </c>
      <c r="U55" s="269" t="s">
        <v>447</v>
      </c>
      <c r="V55" s="528"/>
      <c r="W55" s="529"/>
      <c r="X55" s="529">
        <f>15000+AD55+AF55</f>
        <v>135000</v>
      </c>
      <c r="Y55" s="530"/>
      <c r="Z55" s="525">
        <f t="shared" ref="Z55:Z56" si="3">SUM(V55:Y55)</f>
        <v>135000</v>
      </c>
      <c r="AA55" s="267" t="s">
        <v>325</v>
      </c>
      <c r="AB55" s="267" t="s">
        <v>326</v>
      </c>
      <c r="AC55" t="s">
        <v>375</v>
      </c>
      <c r="AD55" s="145">
        <v>85000</v>
      </c>
      <c r="AE55" s="244" t="s">
        <v>406</v>
      </c>
      <c r="AF55" s="165">
        <v>35000</v>
      </c>
      <c r="AG55" s="244"/>
      <c r="AR55" s="270">
        <v>15000</v>
      </c>
    </row>
    <row r="56" spans="1:44" ht="60" customHeight="1" x14ac:dyDescent="0.25">
      <c r="B56" s="553"/>
      <c r="C56" s="259">
        <v>13.3</v>
      </c>
      <c r="D56" s="260" t="s">
        <v>51</v>
      </c>
      <c r="E56" s="261" t="s">
        <v>445</v>
      </c>
      <c r="F56" s="262" t="s">
        <v>99</v>
      </c>
      <c r="G56" s="262" t="s">
        <v>147</v>
      </c>
      <c r="H56" s="263" t="s">
        <v>372</v>
      </c>
      <c r="I56" s="262" t="s">
        <v>435</v>
      </c>
      <c r="J56" s="527">
        <v>150</v>
      </c>
      <c r="K56" s="527">
        <v>150</v>
      </c>
      <c r="L56" s="527">
        <v>0</v>
      </c>
      <c r="M56" s="527">
        <v>0</v>
      </c>
      <c r="N56" s="527"/>
      <c r="O56" s="527"/>
      <c r="P56" s="527"/>
      <c r="Q56" s="527"/>
      <c r="R56" s="527"/>
      <c r="S56" s="527"/>
      <c r="T56" s="527">
        <v>300</v>
      </c>
      <c r="U56" s="269" t="s">
        <v>448</v>
      </c>
      <c r="V56" s="528">
        <f>2000+22500+12500</f>
        <v>37000</v>
      </c>
      <c r="W56" s="529">
        <f>2000+22500+12500</f>
        <v>37000</v>
      </c>
      <c r="X56" s="529"/>
      <c r="Y56" s="530"/>
      <c r="Z56" s="525">
        <f t="shared" si="3"/>
        <v>74000</v>
      </c>
      <c r="AA56" s="271" t="s">
        <v>327</v>
      </c>
      <c r="AB56" s="271" t="s">
        <v>328</v>
      </c>
      <c r="AC56" t="s">
        <v>375</v>
      </c>
      <c r="AD56" s="145">
        <v>45000</v>
      </c>
      <c r="AE56" s="244" t="s">
        <v>406</v>
      </c>
      <c r="AF56" s="165">
        <v>25000</v>
      </c>
      <c r="AG56" s="244"/>
      <c r="AR56" s="270">
        <v>4000</v>
      </c>
    </row>
    <row r="57" spans="1:44" ht="110.25" customHeight="1" x14ac:dyDescent="0.25">
      <c r="B57" s="553" t="s">
        <v>358</v>
      </c>
      <c r="C57" s="272">
        <v>14.1</v>
      </c>
      <c r="D57" s="273" t="s">
        <v>52</v>
      </c>
      <c r="E57" s="274" t="s">
        <v>445</v>
      </c>
      <c r="F57" s="275" t="s">
        <v>100</v>
      </c>
      <c r="G57" s="275" t="s">
        <v>148</v>
      </c>
      <c r="H57" s="276" t="s">
        <v>372</v>
      </c>
      <c r="I57" s="275" t="s">
        <v>393</v>
      </c>
      <c r="J57" s="531">
        <v>0</v>
      </c>
      <c r="K57" s="531">
        <v>1</v>
      </c>
      <c r="L57" s="531">
        <v>2</v>
      </c>
      <c r="M57" s="531">
        <v>0</v>
      </c>
      <c r="N57" s="531"/>
      <c r="O57" s="531"/>
      <c r="P57" s="531"/>
      <c r="Q57" s="531"/>
      <c r="R57" s="532"/>
      <c r="S57" s="532"/>
      <c r="T57" s="532">
        <v>3</v>
      </c>
      <c r="U57" s="277" t="s">
        <v>449</v>
      </c>
      <c r="V57" s="533"/>
      <c r="W57" s="534">
        <f>24000+42500+17500</f>
        <v>84000</v>
      </c>
      <c r="X57" s="534">
        <f>24000+42500+17500</f>
        <v>84000</v>
      </c>
      <c r="Y57" s="535"/>
      <c r="Z57" s="534">
        <f t="shared" ref="Z57:Z62" si="4">SUM(V57:Y57)</f>
        <v>168000</v>
      </c>
      <c r="AA57" s="279" t="s">
        <v>329</v>
      </c>
      <c r="AB57" s="279" t="s">
        <v>330</v>
      </c>
      <c r="AC57" t="s">
        <v>375</v>
      </c>
      <c r="AD57" s="280">
        <v>85000</v>
      </c>
      <c r="AE57" s="244" t="s">
        <v>450</v>
      </c>
      <c r="AF57" s="165">
        <v>35000</v>
      </c>
      <c r="AG57" s="244"/>
      <c r="AR57" s="278">
        <v>48000</v>
      </c>
    </row>
    <row r="58" spans="1:44" ht="98.25" customHeight="1" x14ac:dyDescent="0.25">
      <c r="B58" s="553"/>
      <c r="C58" s="272">
        <v>14.2</v>
      </c>
      <c r="D58" s="273" t="s">
        <v>53</v>
      </c>
      <c r="E58" s="274" t="s">
        <v>445</v>
      </c>
      <c r="F58" s="275" t="s">
        <v>101</v>
      </c>
      <c r="G58" s="275" t="s">
        <v>149</v>
      </c>
      <c r="H58" s="276" t="s">
        <v>372</v>
      </c>
      <c r="I58" s="275" t="s">
        <v>393</v>
      </c>
      <c r="J58" s="531">
        <v>0</v>
      </c>
      <c r="K58" s="531">
        <v>0</v>
      </c>
      <c r="L58" s="531">
        <v>1</v>
      </c>
      <c r="M58" s="531">
        <v>0</v>
      </c>
      <c r="N58" s="531"/>
      <c r="O58" s="531"/>
      <c r="P58" s="531"/>
      <c r="Q58" s="531"/>
      <c r="R58" s="532"/>
      <c r="S58" s="532"/>
      <c r="T58" s="532">
        <v>1</v>
      </c>
      <c r="U58" s="277" t="s">
        <v>451</v>
      </c>
      <c r="V58" s="533"/>
      <c r="W58" s="534"/>
      <c r="X58" s="534">
        <f>22500+AD58+AF58</f>
        <v>167500</v>
      </c>
      <c r="Y58" s="535"/>
      <c r="Z58" s="534">
        <f t="shared" si="4"/>
        <v>167500</v>
      </c>
      <c r="AA58" s="279" t="s">
        <v>331</v>
      </c>
      <c r="AB58" s="279" t="s">
        <v>332</v>
      </c>
      <c r="AC58" t="s">
        <v>375</v>
      </c>
      <c r="AD58" s="280">
        <v>120000</v>
      </c>
      <c r="AE58" s="244" t="s">
        <v>450</v>
      </c>
      <c r="AF58" s="165">
        <v>25000</v>
      </c>
      <c r="AG58" s="244"/>
      <c r="AR58" s="278">
        <v>22500</v>
      </c>
    </row>
    <row r="59" spans="1:44" ht="105" customHeight="1" x14ac:dyDescent="0.25">
      <c r="B59" s="553"/>
      <c r="C59" s="272">
        <v>14.3</v>
      </c>
      <c r="D59" s="273" t="s">
        <v>54</v>
      </c>
      <c r="E59" s="274" t="s">
        <v>445</v>
      </c>
      <c r="F59" s="275" t="s">
        <v>102</v>
      </c>
      <c r="G59" s="275" t="s">
        <v>149</v>
      </c>
      <c r="H59" s="281" t="s">
        <v>372</v>
      </c>
      <c r="I59" s="275" t="s">
        <v>393</v>
      </c>
      <c r="J59" s="536">
        <v>0</v>
      </c>
      <c r="K59" s="531">
        <v>3</v>
      </c>
      <c r="L59" s="531">
        <v>3</v>
      </c>
      <c r="M59" s="531">
        <v>0</v>
      </c>
      <c r="N59" s="531"/>
      <c r="O59" s="531"/>
      <c r="P59" s="531"/>
      <c r="Q59" s="531"/>
      <c r="R59" s="532"/>
      <c r="S59" s="532"/>
      <c r="T59" s="532">
        <v>6</v>
      </c>
      <c r="U59" s="277" t="s">
        <v>452</v>
      </c>
      <c r="V59" s="533"/>
      <c r="W59" s="534">
        <f>68500+AF59</f>
        <v>93500</v>
      </c>
      <c r="X59" s="534">
        <f>52500+AD59</f>
        <v>102500</v>
      </c>
      <c r="Y59" s="535"/>
      <c r="Z59" s="534">
        <f t="shared" si="4"/>
        <v>196000</v>
      </c>
      <c r="AA59" s="279" t="s">
        <v>331</v>
      </c>
      <c r="AB59" s="279" t="s">
        <v>333</v>
      </c>
      <c r="AC59" t="s">
        <v>375</v>
      </c>
      <c r="AD59" s="280">
        <v>50000</v>
      </c>
      <c r="AE59" s="244" t="s">
        <v>450</v>
      </c>
      <c r="AF59" s="165">
        <v>25000</v>
      </c>
      <c r="AG59" s="244"/>
      <c r="AR59" s="278">
        <v>121000</v>
      </c>
    </row>
    <row r="60" spans="1:44" ht="115.5" x14ac:dyDescent="0.25">
      <c r="B60" s="553"/>
      <c r="C60" s="282">
        <v>15.1</v>
      </c>
      <c r="D60" s="283" t="s">
        <v>55</v>
      </c>
      <c r="E60" s="284" t="s">
        <v>453</v>
      </c>
      <c r="F60" s="285" t="s">
        <v>103</v>
      </c>
      <c r="G60" s="285" t="s">
        <v>150</v>
      </c>
      <c r="H60" s="286" t="s">
        <v>372</v>
      </c>
      <c r="I60" s="285" t="s">
        <v>393</v>
      </c>
      <c r="J60" s="537">
        <v>2</v>
      </c>
      <c r="K60" s="537">
        <v>0</v>
      </c>
      <c r="L60" s="537">
        <v>0</v>
      </c>
      <c r="M60" s="537">
        <v>2</v>
      </c>
      <c r="N60" s="537"/>
      <c r="O60" s="537"/>
      <c r="P60" s="537"/>
      <c r="Q60" s="537"/>
      <c r="R60" s="538"/>
      <c r="S60" s="538"/>
      <c r="T60" s="538">
        <v>4</v>
      </c>
      <c r="U60" s="287" t="s">
        <v>454</v>
      </c>
      <c r="V60" s="539">
        <f>17500+37500+10000</f>
        <v>65000</v>
      </c>
      <c r="W60" s="540"/>
      <c r="X60" s="540"/>
      <c r="Y60" s="541">
        <f>17500+37500+10000</f>
        <v>65000</v>
      </c>
      <c r="Z60" s="540">
        <f t="shared" si="4"/>
        <v>130000</v>
      </c>
      <c r="AA60" s="289" t="s">
        <v>334</v>
      </c>
      <c r="AB60" s="289" t="s">
        <v>335</v>
      </c>
      <c r="AC60" t="s">
        <v>375</v>
      </c>
      <c r="AD60" s="280">
        <v>75000</v>
      </c>
      <c r="AE60" s="244" t="s">
        <v>450</v>
      </c>
      <c r="AF60" s="165">
        <v>20000</v>
      </c>
      <c r="AG60" s="244"/>
      <c r="AR60" s="288">
        <v>35000</v>
      </c>
    </row>
    <row r="61" spans="1:44" ht="53.25" customHeight="1" x14ac:dyDescent="0.25">
      <c r="B61" s="553"/>
      <c r="C61" s="290">
        <v>15.2</v>
      </c>
      <c r="D61" s="283" t="s">
        <v>56</v>
      </c>
      <c r="E61" s="284" t="s">
        <v>453</v>
      </c>
      <c r="F61" s="285" t="s">
        <v>104</v>
      </c>
      <c r="G61" s="285" t="s">
        <v>151</v>
      </c>
      <c r="H61" s="286" t="s">
        <v>372</v>
      </c>
      <c r="I61" s="285" t="s">
        <v>393</v>
      </c>
      <c r="J61" s="537">
        <v>15</v>
      </c>
      <c r="K61" s="537">
        <v>0</v>
      </c>
      <c r="L61" s="537">
        <v>15</v>
      </c>
      <c r="M61" s="537">
        <v>0</v>
      </c>
      <c r="N61" s="537"/>
      <c r="O61" s="537"/>
      <c r="P61" s="537"/>
      <c r="Q61" s="537"/>
      <c r="R61" s="538"/>
      <c r="S61" s="538"/>
      <c r="T61" s="538">
        <v>30</v>
      </c>
      <c r="U61" s="287" t="s">
        <v>455</v>
      </c>
      <c r="V61" s="539">
        <f>32500+42500+12500</f>
        <v>87500</v>
      </c>
      <c r="W61" s="540"/>
      <c r="X61" s="540">
        <f>32500+42500+12500</f>
        <v>87500</v>
      </c>
      <c r="Y61" s="541"/>
      <c r="Z61" s="540">
        <f t="shared" si="4"/>
        <v>175000</v>
      </c>
      <c r="AA61" s="289" t="s">
        <v>336</v>
      </c>
      <c r="AB61" s="289" t="s">
        <v>337</v>
      </c>
      <c r="AC61" t="s">
        <v>375</v>
      </c>
      <c r="AD61" s="280">
        <v>85000</v>
      </c>
      <c r="AE61" s="244" t="s">
        <v>450</v>
      </c>
      <c r="AF61" s="165">
        <v>25000</v>
      </c>
      <c r="AG61" s="244"/>
      <c r="AR61" s="288">
        <v>65000</v>
      </c>
    </row>
    <row r="62" spans="1:44" ht="94.5" customHeight="1" x14ac:dyDescent="0.25">
      <c r="B62" s="553"/>
      <c r="C62" s="291">
        <v>16.100000000000001</v>
      </c>
      <c r="D62" s="292" t="s">
        <v>57</v>
      </c>
      <c r="E62" s="293" t="s">
        <v>453</v>
      </c>
      <c r="F62" s="294" t="s">
        <v>105</v>
      </c>
      <c r="G62" s="295" t="s">
        <v>152</v>
      </c>
      <c r="H62" s="296" t="s">
        <v>372</v>
      </c>
      <c r="I62" s="295" t="s">
        <v>393</v>
      </c>
      <c r="J62" s="542">
        <v>50</v>
      </c>
      <c r="K62" s="542">
        <v>50</v>
      </c>
      <c r="L62" s="542">
        <v>50</v>
      </c>
      <c r="M62" s="542">
        <v>0</v>
      </c>
      <c r="N62" s="542"/>
      <c r="O62" s="542"/>
      <c r="P62" s="542"/>
      <c r="Q62" s="542"/>
      <c r="R62" s="543"/>
      <c r="S62" s="543"/>
      <c r="T62" s="543">
        <v>150</v>
      </c>
      <c r="U62" s="297" t="s">
        <v>456</v>
      </c>
      <c r="V62" s="544">
        <f>2000+11666.66+11666.68</f>
        <v>25333.34</v>
      </c>
      <c r="W62" s="545">
        <f>2000+11666.66+11666.66</f>
        <v>25333.32</v>
      </c>
      <c r="X62" s="545">
        <f>2000+11666.66+11666.66</f>
        <v>25333.32</v>
      </c>
      <c r="Y62" s="546"/>
      <c r="Z62" s="545">
        <f t="shared" si="4"/>
        <v>75999.98000000001</v>
      </c>
      <c r="AA62" s="293" t="s">
        <v>336</v>
      </c>
      <c r="AB62" s="293" t="s">
        <v>338</v>
      </c>
      <c r="AC62" t="s">
        <v>375</v>
      </c>
      <c r="AD62" s="145">
        <v>35000</v>
      </c>
      <c r="AE62" s="244" t="s">
        <v>406</v>
      </c>
      <c r="AF62" s="165">
        <v>35000</v>
      </c>
      <c r="AG62" s="244"/>
      <c r="AR62" s="298">
        <v>6000</v>
      </c>
    </row>
    <row r="63" spans="1:44" ht="72.75" customHeight="1" x14ac:dyDescent="0.25">
      <c r="B63" s="553"/>
      <c r="C63" s="291">
        <v>16.2</v>
      </c>
      <c r="D63" s="292" t="s">
        <v>58</v>
      </c>
      <c r="E63" s="293" t="s">
        <v>453</v>
      </c>
      <c r="F63" s="295" t="s">
        <v>106</v>
      </c>
      <c r="G63" s="295" t="s">
        <v>153</v>
      </c>
      <c r="H63" s="296" t="s">
        <v>372</v>
      </c>
      <c r="I63" s="295" t="s">
        <v>393</v>
      </c>
      <c r="J63" s="542">
        <v>0</v>
      </c>
      <c r="K63" s="542">
        <v>0</v>
      </c>
      <c r="L63" s="542">
        <v>2</v>
      </c>
      <c r="M63" s="542">
        <v>0</v>
      </c>
      <c r="N63" s="542"/>
      <c r="O63" s="542"/>
      <c r="P63" s="542"/>
      <c r="Q63" s="542"/>
      <c r="R63" s="543"/>
      <c r="S63" s="543"/>
      <c r="T63" s="543">
        <v>2</v>
      </c>
      <c r="U63" s="297" t="s">
        <v>457</v>
      </c>
      <c r="V63" s="544"/>
      <c r="W63" s="545"/>
      <c r="X63" s="545">
        <f>200000+AD63+AF63</f>
        <v>290000</v>
      </c>
      <c r="Y63" s="546"/>
      <c r="Z63" s="545">
        <f t="shared" ref="Z63:Z64" si="5">SUM(V63:Y63)</f>
        <v>290000</v>
      </c>
      <c r="AA63" s="293" t="s">
        <v>339</v>
      </c>
      <c r="AB63" s="293" t="s">
        <v>340</v>
      </c>
      <c r="AC63" t="s">
        <v>375</v>
      </c>
      <c r="AD63" s="145">
        <v>45000</v>
      </c>
      <c r="AE63" s="244" t="s">
        <v>406</v>
      </c>
      <c r="AF63" s="165">
        <v>45000</v>
      </c>
      <c r="AG63" s="244"/>
      <c r="AR63" s="298">
        <v>200000</v>
      </c>
    </row>
    <row r="64" spans="1:44" ht="52.5" x14ac:dyDescent="0.25">
      <c r="B64" s="553"/>
      <c r="C64" s="291">
        <v>16.3</v>
      </c>
      <c r="D64" s="292" t="s">
        <v>59</v>
      </c>
      <c r="E64" s="293" t="s">
        <v>453</v>
      </c>
      <c r="F64" s="295" t="s">
        <v>107</v>
      </c>
      <c r="G64" s="295" t="s">
        <v>154</v>
      </c>
      <c r="H64" s="296" t="s">
        <v>372</v>
      </c>
      <c r="I64" s="299" t="s">
        <v>393</v>
      </c>
      <c r="J64" s="542">
        <v>0</v>
      </c>
      <c r="K64" s="542">
        <v>0</v>
      </c>
      <c r="L64" s="542">
        <v>2</v>
      </c>
      <c r="M64" s="542">
        <v>0</v>
      </c>
      <c r="N64" s="542"/>
      <c r="O64" s="542"/>
      <c r="P64" s="542"/>
      <c r="Q64" s="542"/>
      <c r="R64" s="543"/>
      <c r="S64" s="543"/>
      <c r="T64" s="543">
        <v>2</v>
      </c>
      <c r="U64" s="297" t="s">
        <v>458</v>
      </c>
      <c r="V64" s="544"/>
      <c r="W64" s="545"/>
      <c r="X64" s="545">
        <f>15000+AD64+AF64</f>
        <v>95000</v>
      </c>
      <c r="Y64" s="546"/>
      <c r="Z64" s="545">
        <f t="shared" si="5"/>
        <v>95000</v>
      </c>
      <c r="AA64" s="293" t="s">
        <v>341</v>
      </c>
      <c r="AB64" s="293" t="s">
        <v>342</v>
      </c>
      <c r="AC64" t="s">
        <v>375</v>
      </c>
      <c r="AD64" s="145">
        <v>55000</v>
      </c>
      <c r="AE64" s="244" t="s">
        <v>406</v>
      </c>
      <c r="AF64" s="165">
        <v>25000</v>
      </c>
      <c r="AG64" s="244"/>
      <c r="AR64" s="298">
        <v>15000</v>
      </c>
    </row>
    <row r="65" spans="4:48" ht="22.5" customHeight="1" x14ac:dyDescent="0.25">
      <c r="D65" s="1" t="s">
        <v>367</v>
      </c>
      <c r="E65" s="300"/>
      <c r="H65" s="234"/>
      <c r="T65" s="301">
        <f>SUM(T18:T64)</f>
        <v>4927</v>
      </c>
      <c r="U65" s="302"/>
      <c r="V65" s="547">
        <f>SUM(V18:V64)</f>
        <v>9217160.4000000004</v>
      </c>
      <c r="W65" s="547">
        <f>SUM(W18:W64)</f>
        <v>10610499.040000001</v>
      </c>
      <c r="X65" s="547">
        <f>SUM(X18:X64)</f>
        <v>5754978.6100000003</v>
      </c>
      <c r="Y65" s="547">
        <f>SUM(Y18:Y64)</f>
        <v>15813210.760000002</v>
      </c>
      <c r="Z65" s="547">
        <f>SUM(Z18:Z64)</f>
        <v>41395848.809999995</v>
      </c>
      <c r="AR65" s="166">
        <f>SUM(AR18:AR64)</f>
        <v>34763944</v>
      </c>
    </row>
    <row r="66" spans="4:48" x14ac:dyDescent="0.25">
      <c r="H66" s="234"/>
      <c r="U66" s="302"/>
      <c r="V66" s="303"/>
      <c r="W66" s="302"/>
      <c r="Z66" s="304"/>
    </row>
    <row r="67" spans="4:48" x14ac:dyDescent="0.25">
      <c r="H67" s="234"/>
      <c r="U67" s="305"/>
      <c r="V67" s="306"/>
      <c r="W67" s="306"/>
      <c r="Z67" s="304"/>
    </row>
    <row r="68" spans="4:48" x14ac:dyDescent="0.25">
      <c r="H68" s="234"/>
      <c r="U68" s="302"/>
      <c r="V68" s="303"/>
      <c r="W68" s="302"/>
      <c r="AQ68" s="166"/>
      <c r="AR68" s="147"/>
    </row>
    <row r="69" spans="4:48" ht="15" customHeight="1" x14ac:dyDescent="0.25">
      <c r="H69" s="234"/>
      <c r="U69" s="302"/>
      <c r="V69" s="306"/>
      <c r="W69" s="306"/>
      <c r="AO69" s="149">
        <v>1000</v>
      </c>
      <c r="AP69" s="150" t="s">
        <v>384</v>
      </c>
      <c r="AQ69" s="151">
        <v>20657424</v>
      </c>
      <c r="AR69" s="151"/>
      <c r="AS69" s="151">
        <f t="shared" ref="AS69:AS74" si="6">+AT69-AQ69</f>
        <v>2382710.8200000003</v>
      </c>
      <c r="AT69" s="152">
        <v>23040134.82</v>
      </c>
      <c r="AU69" s="147">
        <f>AS69+AS71+AS72+AS73+AS70</f>
        <v>6636904.8099999996</v>
      </c>
      <c r="AV69" s="166">
        <f>AR65+AU69</f>
        <v>41400848.810000002</v>
      </c>
    </row>
    <row r="70" spans="4:48" x14ac:dyDescent="0.25">
      <c r="H70" s="234"/>
      <c r="U70" s="302"/>
      <c r="V70" s="306"/>
      <c r="W70" s="302"/>
      <c r="AO70" s="154">
        <v>2000</v>
      </c>
      <c r="AP70" s="155" t="s">
        <v>386</v>
      </c>
      <c r="AQ70" s="156">
        <v>3026696</v>
      </c>
      <c r="AR70" s="156"/>
      <c r="AS70" s="157">
        <f t="shared" si="6"/>
        <v>934386.37999999989</v>
      </c>
      <c r="AT70" s="158">
        <v>3961082.38</v>
      </c>
    </row>
    <row r="71" spans="4:48" x14ac:dyDescent="0.25">
      <c r="H71" s="234"/>
      <c r="AO71" s="154">
        <v>3000</v>
      </c>
      <c r="AP71" s="155" t="s">
        <v>390</v>
      </c>
      <c r="AQ71" s="157">
        <v>10422824</v>
      </c>
      <c r="AR71" s="157"/>
      <c r="AS71" s="157">
        <f t="shared" si="6"/>
        <v>1235263.0099999998</v>
      </c>
      <c r="AT71" s="158">
        <v>11658087.01</v>
      </c>
    </row>
    <row r="72" spans="4:48" ht="105" customHeight="1" x14ac:dyDescent="0.25">
      <c r="H72" s="234"/>
      <c r="AO72" s="154">
        <v>4000</v>
      </c>
      <c r="AP72" s="171" t="s">
        <v>392</v>
      </c>
      <c r="AQ72" s="157">
        <v>0</v>
      </c>
      <c r="AR72" s="157"/>
      <c r="AS72" s="157">
        <f t="shared" si="6"/>
        <v>1468344.6</v>
      </c>
      <c r="AT72" s="158">
        <v>1468344.6</v>
      </c>
    </row>
    <row r="73" spans="4:48" ht="78.75" customHeight="1" x14ac:dyDescent="0.25">
      <c r="H73" s="234"/>
      <c r="AO73" s="154">
        <v>5000</v>
      </c>
      <c r="AP73" s="171" t="s">
        <v>395</v>
      </c>
      <c r="AQ73" s="157">
        <v>650000</v>
      </c>
      <c r="AR73" s="157"/>
      <c r="AS73" s="157">
        <f t="shared" si="6"/>
        <v>616200</v>
      </c>
      <c r="AT73" s="158">
        <v>1266200</v>
      </c>
    </row>
    <row r="74" spans="4:48" x14ac:dyDescent="0.25">
      <c r="H74" s="234"/>
      <c r="AO74" s="154">
        <v>9000</v>
      </c>
      <c r="AP74" s="155" t="s">
        <v>399</v>
      </c>
      <c r="AQ74" s="157">
        <v>7000</v>
      </c>
      <c r="AR74" s="157"/>
      <c r="AS74" s="157">
        <f t="shared" si="6"/>
        <v>-5000</v>
      </c>
      <c r="AT74" s="158">
        <v>2000</v>
      </c>
    </row>
    <row r="75" spans="4:48" x14ac:dyDescent="0.25">
      <c r="H75" s="234"/>
      <c r="AR75" s="147"/>
    </row>
    <row r="76" spans="4:48" x14ac:dyDescent="0.25">
      <c r="H76" s="234"/>
    </row>
    <row r="77" spans="4:48" x14ac:dyDescent="0.25">
      <c r="H77" s="234"/>
    </row>
    <row r="78" spans="4:48" x14ac:dyDescent="0.25">
      <c r="H78" s="234"/>
    </row>
    <row r="79" spans="4:48" x14ac:dyDescent="0.25">
      <c r="H79" s="234"/>
    </row>
    <row r="80" spans="4:48" x14ac:dyDescent="0.25">
      <c r="H80" s="234"/>
    </row>
    <row r="81" spans="8:8" x14ac:dyDescent="0.25">
      <c r="H81" s="234"/>
    </row>
    <row r="82" spans="8:8" x14ac:dyDescent="0.25">
      <c r="H82" s="234"/>
    </row>
    <row r="83" spans="8:8" x14ac:dyDescent="0.25">
      <c r="H83" s="234"/>
    </row>
    <row r="84" spans="8:8" x14ac:dyDescent="0.25">
      <c r="H84" s="234"/>
    </row>
    <row r="85" spans="8:8" x14ac:dyDescent="0.25">
      <c r="H85" s="234"/>
    </row>
    <row r="86" spans="8:8" x14ac:dyDescent="0.25">
      <c r="H86" s="234"/>
    </row>
    <row r="87" spans="8:8" x14ac:dyDescent="0.25">
      <c r="H87" s="234"/>
    </row>
    <row r="88" spans="8:8" x14ac:dyDescent="0.25">
      <c r="H88" s="234"/>
    </row>
    <row r="89" spans="8:8" x14ac:dyDescent="0.25">
      <c r="H89" s="234"/>
    </row>
    <row r="90" spans="8:8" x14ac:dyDescent="0.25">
      <c r="H90" s="234"/>
    </row>
    <row r="91" spans="8:8" x14ac:dyDescent="0.25">
      <c r="H91" s="234"/>
    </row>
    <row r="92" spans="8:8" x14ac:dyDescent="0.25">
      <c r="H92" s="234"/>
    </row>
    <row r="93" spans="8:8" x14ac:dyDescent="0.25">
      <c r="H93" s="234"/>
    </row>
    <row r="94" spans="8:8" x14ac:dyDescent="0.25">
      <c r="H94" s="234"/>
    </row>
    <row r="95" spans="8:8" x14ac:dyDescent="0.25">
      <c r="H95" s="234"/>
    </row>
    <row r="96" spans="8:8" x14ac:dyDescent="0.25">
      <c r="H96" s="234"/>
    </row>
    <row r="97" spans="8:8" x14ac:dyDescent="0.25">
      <c r="H97" s="234"/>
    </row>
    <row r="98" spans="8:8" x14ac:dyDescent="0.25">
      <c r="H98" s="234"/>
    </row>
    <row r="99" spans="8:8" x14ac:dyDescent="0.25">
      <c r="H99" s="234"/>
    </row>
    <row r="100" spans="8:8" x14ac:dyDescent="0.25">
      <c r="H100" s="234"/>
    </row>
    <row r="101" spans="8:8" x14ac:dyDescent="0.25">
      <c r="H101" s="234"/>
    </row>
    <row r="102" spans="8:8" x14ac:dyDescent="0.25">
      <c r="H102" s="234"/>
    </row>
    <row r="103" spans="8:8" x14ac:dyDescent="0.25">
      <c r="H103" s="234"/>
    </row>
    <row r="104" spans="8:8" x14ac:dyDescent="0.25">
      <c r="H104" s="234"/>
    </row>
    <row r="105" spans="8:8" x14ac:dyDescent="0.25">
      <c r="H105" s="234"/>
    </row>
    <row r="106" spans="8:8" x14ac:dyDescent="0.25">
      <c r="H106" s="234"/>
    </row>
    <row r="107" spans="8:8" x14ac:dyDescent="0.25">
      <c r="H107" s="234"/>
    </row>
    <row r="108" spans="8:8" x14ac:dyDescent="0.25">
      <c r="H108" s="234"/>
    </row>
    <row r="109" spans="8:8" x14ac:dyDescent="0.25">
      <c r="H109" s="234"/>
    </row>
    <row r="110" spans="8:8" x14ac:dyDescent="0.25">
      <c r="H110" s="234"/>
    </row>
    <row r="111" spans="8:8" x14ac:dyDescent="0.25">
      <c r="H111" s="234"/>
    </row>
    <row r="112" spans="8:8" x14ac:dyDescent="0.25">
      <c r="H112" s="234"/>
    </row>
    <row r="113" spans="8:8" x14ac:dyDescent="0.25">
      <c r="H113" s="234"/>
    </row>
    <row r="114" spans="8:8" x14ac:dyDescent="0.25">
      <c r="H114" s="234"/>
    </row>
    <row r="115" spans="8:8" x14ac:dyDescent="0.25">
      <c r="H115" s="234"/>
    </row>
    <row r="116" spans="8:8" x14ac:dyDescent="0.25">
      <c r="H116" s="234"/>
    </row>
    <row r="117" spans="8:8" x14ac:dyDescent="0.25">
      <c r="H117" s="234"/>
    </row>
    <row r="118" spans="8:8" x14ac:dyDescent="0.25">
      <c r="H118" s="234"/>
    </row>
    <row r="119" spans="8:8" x14ac:dyDescent="0.25">
      <c r="H119" s="234"/>
    </row>
    <row r="120" spans="8:8" x14ac:dyDescent="0.25">
      <c r="H120" s="234"/>
    </row>
    <row r="121" spans="8:8" x14ac:dyDescent="0.25">
      <c r="H121" s="234"/>
    </row>
    <row r="122" spans="8:8" x14ac:dyDescent="0.25">
      <c r="H122" s="234"/>
    </row>
    <row r="123" spans="8:8" x14ac:dyDescent="0.25">
      <c r="H123" s="234"/>
    </row>
    <row r="124" spans="8:8" x14ac:dyDescent="0.25">
      <c r="H124" s="234"/>
    </row>
    <row r="125" spans="8:8" x14ac:dyDescent="0.25">
      <c r="H125" s="234"/>
    </row>
    <row r="126" spans="8:8" x14ac:dyDescent="0.25">
      <c r="H126" s="234"/>
    </row>
    <row r="127" spans="8:8" x14ac:dyDescent="0.25">
      <c r="H127" s="234"/>
    </row>
    <row r="128" spans="8:8" x14ac:dyDescent="0.25">
      <c r="H128" s="234"/>
    </row>
    <row r="129" spans="8:8" x14ac:dyDescent="0.25">
      <c r="H129" s="234"/>
    </row>
    <row r="130" spans="8:8" x14ac:dyDescent="0.25">
      <c r="H130" s="234"/>
    </row>
    <row r="131" spans="8:8" x14ac:dyDescent="0.25">
      <c r="H131" s="234"/>
    </row>
    <row r="132" spans="8:8" x14ac:dyDescent="0.25">
      <c r="H132" s="234"/>
    </row>
    <row r="133" spans="8:8" x14ac:dyDescent="0.25">
      <c r="H133" s="234"/>
    </row>
    <row r="134" spans="8:8" x14ac:dyDescent="0.25">
      <c r="H134" s="234"/>
    </row>
    <row r="135" spans="8:8" x14ac:dyDescent="0.25">
      <c r="H135" s="234"/>
    </row>
    <row r="136" spans="8:8" x14ac:dyDescent="0.25">
      <c r="H136" s="234"/>
    </row>
    <row r="137" spans="8:8" x14ac:dyDescent="0.25">
      <c r="H137" s="234"/>
    </row>
    <row r="138" spans="8:8" x14ac:dyDescent="0.25">
      <c r="H138" s="234"/>
    </row>
    <row r="139" spans="8:8" x14ac:dyDescent="0.25">
      <c r="H139" s="234"/>
    </row>
    <row r="140" spans="8:8" x14ac:dyDescent="0.25">
      <c r="H140" s="234"/>
    </row>
    <row r="141" spans="8:8" x14ac:dyDescent="0.25">
      <c r="H141" s="234"/>
    </row>
    <row r="142" spans="8:8" x14ac:dyDescent="0.25">
      <c r="H142" s="234"/>
    </row>
    <row r="143" spans="8:8" x14ac:dyDescent="0.25">
      <c r="H143" s="234"/>
    </row>
    <row r="144" spans="8:8" x14ac:dyDescent="0.25">
      <c r="H144" s="234"/>
    </row>
    <row r="145" spans="8:8" x14ac:dyDescent="0.25">
      <c r="H145" s="234"/>
    </row>
    <row r="146" spans="8:8" x14ac:dyDescent="0.25">
      <c r="H146" s="234"/>
    </row>
    <row r="147" spans="8:8" x14ac:dyDescent="0.25">
      <c r="H147" s="234"/>
    </row>
    <row r="148" spans="8:8" x14ac:dyDescent="0.25">
      <c r="H148" s="234"/>
    </row>
    <row r="149" spans="8:8" x14ac:dyDescent="0.25">
      <c r="H149" s="234"/>
    </row>
    <row r="150" spans="8:8" x14ac:dyDescent="0.25">
      <c r="H150" s="234"/>
    </row>
    <row r="151" spans="8:8" x14ac:dyDescent="0.25">
      <c r="H151" s="234"/>
    </row>
    <row r="152" spans="8:8" x14ac:dyDescent="0.25">
      <c r="H152" s="234"/>
    </row>
    <row r="153" spans="8:8" x14ac:dyDescent="0.25">
      <c r="H153" s="234"/>
    </row>
    <row r="154" spans="8:8" x14ac:dyDescent="0.25">
      <c r="H154" s="234"/>
    </row>
    <row r="155" spans="8:8" x14ac:dyDescent="0.25">
      <c r="H155" s="234"/>
    </row>
    <row r="156" spans="8:8" x14ac:dyDescent="0.25">
      <c r="H156" s="234"/>
    </row>
    <row r="157" spans="8:8" x14ac:dyDescent="0.25">
      <c r="H157" s="234"/>
    </row>
    <row r="158" spans="8:8" x14ac:dyDescent="0.25">
      <c r="H158" s="234"/>
    </row>
    <row r="159" spans="8:8" x14ac:dyDescent="0.25">
      <c r="H159" s="234"/>
    </row>
    <row r="160" spans="8:8" x14ac:dyDescent="0.25">
      <c r="H160" s="234"/>
    </row>
    <row r="161" spans="8:8" x14ac:dyDescent="0.25">
      <c r="H161" s="234"/>
    </row>
    <row r="162" spans="8:8" x14ac:dyDescent="0.25">
      <c r="H162" s="234"/>
    </row>
    <row r="163" spans="8:8" x14ac:dyDescent="0.25">
      <c r="H163" s="234"/>
    </row>
    <row r="164" spans="8:8" x14ac:dyDescent="0.25">
      <c r="H164" s="234"/>
    </row>
    <row r="165" spans="8:8" x14ac:dyDescent="0.25">
      <c r="H165" s="234"/>
    </row>
    <row r="166" spans="8:8" x14ac:dyDescent="0.25">
      <c r="H166" s="234"/>
    </row>
    <row r="167" spans="8:8" x14ac:dyDescent="0.25">
      <c r="H167" s="234"/>
    </row>
    <row r="168" spans="8:8" x14ac:dyDescent="0.25">
      <c r="H168" s="234"/>
    </row>
    <row r="169" spans="8:8" x14ac:dyDescent="0.25">
      <c r="H169" s="234"/>
    </row>
    <row r="170" spans="8:8" x14ac:dyDescent="0.25">
      <c r="H170" s="234"/>
    </row>
    <row r="171" spans="8:8" x14ac:dyDescent="0.25">
      <c r="H171" s="234"/>
    </row>
    <row r="172" spans="8:8" x14ac:dyDescent="0.25">
      <c r="H172" s="234"/>
    </row>
    <row r="173" spans="8:8" x14ac:dyDescent="0.25">
      <c r="H173" s="234"/>
    </row>
    <row r="174" spans="8:8" x14ac:dyDescent="0.25">
      <c r="H174" s="234"/>
    </row>
    <row r="175" spans="8:8" x14ac:dyDescent="0.25">
      <c r="H175" s="234"/>
    </row>
    <row r="176" spans="8:8" x14ac:dyDescent="0.25">
      <c r="H176" s="234"/>
    </row>
    <row r="177" spans="8:8" x14ac:dyDescent="0.25">
      <c r="H177" s="234"/>
    </row>
    <row r="178" spans="8:8" x14ac:dyDescent="0.25">
      <c r="H178" s="234"/>
    </row>
    <row r="179" spans="8:8" x14ac:dyDescent="0.25">
      <c r="H179" s="234"/>
    </row>
    <row r="180" spans="8:8" x14ac:dyDescent="0.25">
      <c r="H180" s="234"/>
    </row>
    <row r="181" spans="8:8" x14ac:dyDescent="0.25">
      <c r="H181" s="234"/>
    </row>
    <row r="182" spans="8:8" x14ac:dyDescent="0.25">
      <c r="H182" s="234"/>
    </row>
    <row r="183" spans="8:8" x14ac:dyDescent="0.25">
      <c r="H183" s="234"/>
    </row>
    <row r="184" spans="8:8" x14ac:dyDescent="0.25">
      <c r="H184" s="234"/>
    </row>
    <row r="185" spans="8:8" x14ac:dyDescent="0.25">
      <c r="H185" s="234"/>
    </row>
    <row r="186" spans="8:8" x14ac:dyDescent="0.25">
      <c r="H186" s="234"/>
    </row>
    <row r="187" spans="8:8" x14ac:dyDescent="0.25">
      <c r="H187" s="234"/>
    </row>
    <row r="188" spans="8:8" x14ac:dyDescent="0.25">
      <c r="H188" s="234"/>
    </row>
    <row r="189" spans="8:8" x14ac:dyDescent="0.25">
      <c r="H189" s="234"/>
    </row>
    <row r="190" spans="8:8" x14ac:dyDescent="0.25">
      <c r="H190" s="234"/>
    </row>
    <row r="191" spans="8:8" x14ac:dyDescent="0.25">
      <c r="H191" s="234"/>
    </row>
    <row r="192" spans="8:8" x14ac:dyDescent="0.25">
      <c r="H192" s="234"/>
    </row>
    <row r="193" spans="8:8" x14ac:dyDescent="0.25">
      <c r="H193" s="234"/>
    </row>
    <row r="194" spans="8:8" x14ac:dyDescent="0.25">
      <c r="H194" s="234"/>
    </row>
    <row r="195" spans="8:8" x14ac:dyDescent="0.25">
      <c r="H195" s="234"/>
    </row>
    <row r="196" spans="8:8" x14ac:dyDescent="0.25">
      <c r="H196" s="234"/>
    </row>
    <row r="197" spans="8:8" x14ac:dyDescent="0.25">
      <c r="H197" s="234"/>
    </row>
    <row r="198" spans="8:8" x14ac:dyDescent="0.25">
      <c r="H198" s="234"/>
    </row>
    <row r="199" spans="8:8" x14ac:dyDescent="0.25">
      <c r="H199" s="234"/>
    </row>
    <row r="200" spans="8:8" x14ac:dyDescent="0.25">
      <c r="H200" s="234"/>
    </row>
    <row r="201" spans="8:8" x14ac:dyDescent="0.25">
      <c r="H201" s="234"/>
    </row>
    <row r="202" spans="8:8" x14ac:dyDescent="0.25">
      <c r="H202" s="234"/>
    </row>
    <row r="203" spans="8:8" x14ac:dyDescent="0.25">
      <c r="H203" s="234"/>
    </row>
    <row r="204" spans="8:8" x14ac:dyDescent="0.25">
      <c r="H204" s="234"/>
    </row>
    <row r="205" spans="8:8" x14ac:dyDescent="0.25">
      <c r="H205" s="234"/>
    </row>
    <row r="206" spans="8:8" x14ac:dyDescent="0.25">
      <c r="H206" s="234"/>
    </row>
    <row r="207" spans="8:8" x14ac:dyDescent="0.25">
      <c r="H207" s="234"/>
    </row>
    <row r="208" spans="8:8" x14ac:dyDescent="0.25">
      <c r="H208" s="234"/>
    </row>
    <row r="209" spans="8:8" x14ac:dyDescent="0.25">
      <c r="H209" s="234"/>
    </row>
    <row r="210" spans="8:8" x14ac:dyDescent="0.25">
      <c r="H210" s="234"/>
    </row>
    <row r="211" spans="8:8" x14ac:dyDescent="0.25">
      <c r="H211" s="234"/>
    </row>
    <row r="212" spans="8:8" x14ac:dyDescent="0.25">
      <c r="H212" s="234"/>
    </row>
    <row r="213" spans="8:8" x14ac:dyDescent="0.25">
      <c r="H213" s="234"/>
    </row>
    <row r="214" spans="8:8" x14ac:dyDescent="0.25">
      <c r="H214" s="234"/>
    </row>
    <row r="215" spans="8:8" x14ac:dyDescent="0.25">
      <c r="H215" s="234"/>
    </row>
    <row r="216" spans="8:8" x14ac:dyDescent="0.25">
      <c r="H216" s="234"/>
    </row>
    <row r="217" spans="8:8" x14ac:dyDescent="0.25">
      <c r="H217" s="234"/>
    </row>
    <row r="218" spans="8:8" x14ac:dyDescent="0.25">
      <c r="H218" s="234"/>
    </row>
    <row r="219" spans="8:8" x14ac:dyDescent="0.25">
      <c r="H219" s="234"/>
    </row>
    <row r="220" spans="8:8" x14ac:dyDescent="0.25">
      <c r="H220" s="234"/>
    </row>
    <row r="221" spans="8:8" x14ac:dyDescent="0.25">
      <c r="H221" s="234"/>
    </row>
    <row r="222" spans="8:8" x14ac:dyDescent="0.25">
      <c r="H222" s="234"/>
    </row>
    <row r="223" spans="8:8" x14ac:dyDescent="0.25">
      <c r="H223" s="234"/>
    </row>
    <row r="224" spans="8:8" x14ac:dyDescent="0.25">
      <c r="H224" s="234"/>
    </row>
    <row r="225" spans="8:8" x14ac:dyDescent="0.25">
      <c r="H225" s="234"/>
    </row>
    <row r="226" spans="8:8" x14ac:dyDescent="0.25">
      <c r="H226" s="234"/>
    </row>
    <row r="227" spans="8:8" x14ac:dyDescent="0.25">
      <c r="H227" s="234"/>
    </row>
    <row r="228" spans="8:8" x14ac:dyDescent="0.25">
      <c r="H228" s="234"/>
    </row>
    <row r="229" spans="8:8" x14ac:dyDescent="0.25">
      <c r="H229" s="234"/>
    </row>
    <row r="230" spans="8:8" x14ac:dyDescent="0.25">
      <c r="H230" s="234"/>
    </row>
    <row r="231" spans="8:8" x14ac:dyDescent="0.25">
      <c r="H231" s="234"/>
    </row>
    <row r="232" spans="8:8" x14ac:dyDescent="0.25">
      <c r="H232" s="234"/>
    </row>
    <row r="233" spans="8:8" x14ac:dyDescent="0.25">
      <c r="H233" s="234"/>
    </row>
    <row r="234" spans="8:8" x14ac:dyDescent="0.25">
      <c r="H234" s="234"/>
    </row>
    <row r="235" spans="8:8" x14ac:dyDescent="0.25">
      <c r="H235" s="234"/>
    </row>
    <row r="236" spans="8:8" x14ac:dyDescent="0.25">
      <c r="H236" s="234"/>
    </row>
    <row r="237" spans="8:8" x14ac:dyDescent="0.25">
      <c r="H237" s="234"/>
    </row>
    <row r="238" spans="8:8" x14ac:dyDescent="0.25">
      <c r="H238" s="234"/>
    </row>
    <row r="239" spans="8:8" x14ac:dyDescent="0.25">
      <c r="H239" s="234"/>
    </row>
    <row r="240" spans="8:8" x14ac:dyDescent="0.25">
      <c r="H240" s="234"/>
    </row>
    <row r="241" spans="8:8" x14ac:dyDescent="0.25">
      <c r="H241" s="234"/>
    </row>
    <row r="242" spans="8:8" x14ac:dyDescent="0.25">
      <c r="H242" s="234"/>
    </row>
    <row r="243" spans="8:8" x14ac:dyDescent="0.25">
      <c r="H243" s="234"/>
    </row>
    <row r="244" spans="8:8" x14ac:dyDescent="0.25">
      <c r="H244" s="234"/>
    </row>
    <row r="245" spans="8:8" x14ac:dyDescent="0.25">
      <c r="H245" s="234"/>
    </row>
    <row r="246" spans="8:8" x14ac:dyDescent="0.25">
      <c r="H246" s="234"/>
    </row>
    <row r="247" spans="8:8" x14ac:dyDescent="0.25">
      <c r="H247" s="234"/>
    </row>
    <row r="248" spans="8:8" x14ac:dyDescent="0.25">
      <c r="H248" s="234"/>
    </row>
    <row r="249" spans="8:8" x14ac:dyDescent="0.25">
      <c r="H249" s="234"/>
    </row>
    <row r="250" spans="8:8" x14ac:dyDescent="0.25">
      <c r="H250" s="234"/>
    </row>
    <row r="251" spans="8:8" x14ac:dyDescent="0.25">
      <c r="H251" s="234"/>
    </row>
    <row r="252" spans="8:8" x14ac:dyDescent="0.25">
      <c r="H252" s="234"/>
    </row>
    <row r="253" spans="8:8" x14ac:dyDescent="0.25">
      <c r="H253" s="234"/>
    </row>
    <row r="254" spans="8:8" x14ac:dyDescent="0.25">
      <c r="H254" s="234"/>
    </row>
    <row r="255" spans="8:8" x14ac:dyDescent="0.25">
      <c r="H255" s="234"/>
    </row>
    <row r="256" spans="8:8" x14ac:dyDescent="0.25">
      <c r="H256" s="234"/>
    </row>
    <row r="257" spans="8:8" x14ac:dyDescent="0.25">
      <c r="H257" s="234"/>
    </row>
    <row r="258" spans="8:8" x14ac:dyDescent="0.25">
      <c r="H258" s="234"/>
    </row>
    <row r="259" spans="8:8" x14ac:dyDescent="0.25">
      <c r="H259" s="234"/>
    </row>
    <row r="260" spans="8:8" x14ac:dyDescent="0.25">
      <c r="H260" s="234"/>
    </row>
    <row r="261" spans="8:8" x14ac:dyDescent="0.25">
      <c r="H261" s="234"/>
    </row>
    <row r="262" spans="8:8" x14ac:dyDescent="0.25">
      <c r="H262" s="234"/>
    </row>
    <row r="263" spans="8:8" x14ac:dyDescent="0.25">
      <c r="H263" s="234"/>
    </row>
    <row r="264" spans="8:8" x14ac:dyDescent="0.25">
      <c r="H264" s="234"/>
    </row>
    <row r="265" spans="8:8" x14ac:dyDescent="0.25">
      <c r="H265" s="234"/>
    </row>
    <row r="266" spans="8:8" x14ac:dyDescent="0.25">
      <c r="H266" s="234"/>
    </row>
    <row r="267" spans="8:8" x14ac:dyDescent="0.25">
      <c r="H267" s="234"/>
    </row>
    <row r="268" spans="8:8" x14ac:dyDescent="0.25">
      <c r="H268" s="234"/>
    </row>
    <row r="269" spans="8:8" x14ac:dyDescent="0.25">
      <c r="H269" s="234"/>
    </row>
    <row r="270" spans="8:8" x14ac:dyDescent="0.25">
      <c r="H270" s="234"/>
    </row>
    <row r="271" spans="8:8" x14ac:dyDescent="0.25">
      <c r="H271" s="234"/>
    </row>
    <row r="272" spans="8:8" x14ac:dyDescent="0.25">
      <c r="H272" s="234"/>
    </row>
    <row r="273" spans="8:8" x14ac:dyDescent="0.25">
      <c r="H273" s="234"/>
    </row>
    <row r="274" spans="8:8" x14ac:dyDescent="0.25">
      <c r="H274" s="234"/>
    </row>
    <row r="275" spans="8:8" x14ac:dyDescent="0.25">
      <c r="H275" s="234"/>
    </row>
    <row r="276" spans="8:8" x14ac:dyDescent="0.25">
      <c r="H276" s="234"/>
    </row>
    <row r="277" spans="8:8" x14ac:dyDescent="0.25">
      <c r="H277" s="234"/>
    </row>
    <row r="278" spans="8:8" x14ac:dyDescent="0.25">
      <c r="H278" s="234"/>
    </row>
    <row r="279" spans="8:8" x14ac:dyDescent="0.25">
      <c r="H279" s="234"/>
    </row>
    <row r="280" spans="8:8" x14ac:dyDescent="0.25">
      <c r="H280" s="234"/>
    </row>
    <row r="281" spans="8:8" x14ac:dyDescent="0.25">
      <c r="H281" s="234"/>
    </row>
    <row r="282" spans="8:8" x14ac:dyDescent="0.25">
      <c r="H282" s="234"/>
    </row>
    <row r="283" spans="8:8" x14ac:dyDescent="0.25">
      <c r="H283" s="234"/>
    </row>
    <row r="284" spans="8:8" x14ac:dyDescent="0.25">
      <c r="H284" s="234"/>
    </row>
    <row r="285" spans="8:8" x14ac:dyDescent="0.25">
      <c r="H285" s="234"/>
    </row>
    <row r="286" spans="8:8" x14ac:dyDescent="0.25">
      <c r="H286" s="234"/>
    </row>
    <row r="287" spans="8:8" x14ac:dyDescent="0.25">
      <c r="H287" s="234"/>
    </row>
    <row r="288" spans="8:8" x14ac:dyDescent="0.25">
      <c r="H288" s="234"/>
    </row>
    <row r="289" spans="8:8" x14ac:dyDescent="0.25">
      <c r="H289" s="234"/>
    </row>
    <row r="290" spans="8:8" x14ac:dyDescent="0.25">
      <c r="H290" s="234"/>
    </row>
    <row r="291" spans="8:8" x14ac:dyDescent="0.25">
      <c r="H291" s="234"/>
    </row>
    <row r="292" spans="8:8" x14ac:dyDescent="0.25">
      <c r="H292" s="234"/>
    </row>
    <row r="293" spans="8:8" x14ac:dyDescent="0.25">
      <c r="H293" s="234"/>
    </row>
    <row r="294" spans="8:8" x14ac:dyDescent="0.25">
      <c r="H294" s="234"/>
    </row>
    <row r="295" spans="8:8" x14ac:dyDescent="0.25">
      <c r="H295" s="234"/>
    </row>
    <row r="296" spans="8:8" x14ac:dyDescent="0.25">
      <c r="H296" s="234"/>
    </row>
    <row r="297" spans="8:8" x14ac:dyDescent="0.25">
      <c r="H297" s="234"/>
    </row>
    <row r="298" spans="8:8" x14ac:dyDescent="0.25">
      <c r="H298" s="234"/>
    </row>
    <row r="299" spans="8:8" x14ac:dyDescent="0.25">
      <c r="H299" s="234"/>
    </row>
    <row r="300" spans="8:8" x14ac:dyDescent="0.25">
      <c r="H300" s="234"/>
    </row>
    <row r="301" spans="8:8" x14ac:dyDescent="0.25">
      <c r="H301" s="234"/>
    </row>
    <row r="302" spans="8:8" x14ac:dyDescent="0.25">
      <c r="H302" s="234"/>
    </row>
    <row r="303" spans="8:8" x14ac:dyDescent="0.25">
      <c r="H303" s="234"/>
    </row>
    <row r="304" spans="8:8" x14ac:dyDescent="0.25">
      <c r="H304" s="234"/>
    </row>
    <row r="305" spans="8:8" x14ac:dyDescent="0.25">
      <c r="H305" s="234"/>
    </row>
    <row r="306" spans="8:8" x14ac:dyDescent="0.25">
      <c r="H306" s="234"/>
    </row>
    <row r="307" spans="8:8" x14ac:dyDescent="0.25">
      <c r="H307" s="234"/>
    </row>
    <row r="308" spans="8:8" x14ac:dyDescent="0.25">
      <c r="H308" s="234"/>
    </row>
    <row r="309" spans="8:8" x14ac:dyDescent="0.25">
      <c r="H309" s="234"/>
    </row>
    <row r="310" spans="8:8" x14ac:dyDescent="0.25">
      <c r="H310" s="234"/>
    </row>
    <row r="311" spans="8:8" x14ac:dyDescent="0.25">
      <c r="H311" s="234"/>
    </row>
    <row r="312" spans="8:8" x14ac:dyDescent="0.25">
      <c r="H312" s="234"/>
    </row>
    <row r="313" spans="8:8" x14ac:dyDescent="0.25">
      <c r="H313" s="234"/>
    </row>
    <row r="314" spans="8:8" x14ac:dyDescent="0.25">
      <c r="H314" s="234"/>
    </row>
    <row r="315" spans="8:8" x14ac:dyDescent="0.25">
      <c r="H315" s="234"/>
    </row>
    <row r="316" spans="8:8" x14ac:dyDescent="0.25">
      <c r="H316" s="234"/>
    </row>
    <row r="317" spans="8:8" x14ac:dyDescent="0.25">
      <c r="H317" s="234"/>
    </row>
    <row r="318" spans="8:8" x14ac:dyDescent="0.25">
      <c r="H318" s="234"/>
    </row>
    <row r="319" spans="8:8" x14ac:dyDescent="0.25">
      <c r="H319" s="234"/>
    </row>
    <row r="320" spans="8:8" x14ac:dyDescent="0.25">
      <c r="H320" s="234"/>
    </row>
    <row r="321" spans="8:8" x14ac:dyDescent="0.25">
      <c r="H321" s="234"/>
    </row>
    <row r="322" spans="8:8" x14ac:dyDescent="0.25">
      <c r="H322" s="234"/>
    </row>
    <row r="323" spans="8:8" x14ac:dyDescent="0.25">
      <c r="H323" s="234"/>
    </row>
    <row r="324" spans="8:8" x14ac:dyDescent="0.25">
      <c r="H324" s="234"/>
    </row>
    <row r="325" spans="8:8" x14ac:dyDescent="0.25">
      <c r="H325" s="234"/>
    </row>
    <row r="326" spans="8:8" x14ac:dyDescent="0.25">
      <c r="H326" s="234"/>
    </row>
    <row r="327" spans="8:8" x14ac:dyDescent="0.25">
      <c r="H327" s="234"/>
    </row>
    <row r="328" spans="8:8" x14ac:dyDescent="0.25">
      <c r="H328" s="234"/>
    </row>
    <row r="329" spans="8:8" x14ac:dyDescent="0.25">
      <c r="H329" s="234"/>
    </row>
    <row r="330" spans="8:8" x14ac:dyDescent="0.25">
      <c r="H330" s="234"/>
    </row>
    <row r="331" spans="8:8" x14ac:dyDescent="0.25">
      <c r="H331" s="234"/>
    </row>
    <row r="332" spans="8:8" x14ac:dyDescent="0.25">
      <c r="H332" s="234"/>
    </row>
    <row r="333" spans="8:8" x14ac:dyDescent="0.25">
      <c r="H333" s="234"/>
    </row>
    <row r="334" spans="8:8" x14ac:dyDescent="0.25">
      <c r="H334" s="234"/>
    </row>
    <row r="335" spans="8:8" x14ac:dyDescent="0.25">
      <c r="H335" s="234"/>
    </row>
    <row r="336" spans="8:8" x14ac:dyDescent="0.25">
      <c r="H336" s="234"/>
    </row>
    <row r="337" spans="8:8" x14ac:dyDescent="0.25">
      <c r="H337" s="234"/>
    </row>
    <row r="338" spans="8:8" x14ac:dyDescent="0.25">
      <c r="H338" s="234"/>
    </row>
    <row r="339" spans="8:8" x14ac:dyDescent="0.25">
      <c r="H339" s="234"/>
    </row>
    <row r="340" spans="8:8" x14ac:dyDescent="0.25">
      <c r="H340" s="234"/>
    </row>
    <row r="341" spans="8:8" x14ac:dyDescent="0.25">
      <c r="H341" s="234"/>
    </row>
    <row r="342" spans="8:8" x14ac:dyDescent="0.25">
      <c r="H342" s="234"/>
    </row>
    <row r="343" spans="8:8" x14ac:dyDescent="0.25">
      <c r="H343" s="234"/>
    </row>
    <row r="344" spans="8:8" x14ac:dyDescent="0.25">
      <c r="H344" s="234"/>
    </row>
    <row r="345" spans="8:8" x14ac:dyDescent="0.25">
      <c r="H345" s="234"/>
    </row>
    <row r="346" spans="8:8" x14ac:dyDescent="0.25">
      <c r="H346" s="234"/>
    </row>
    <row r="347" spans="8:8" x14ac:dyDescent="0.25">
      <c r="H347" s="234"/>
    </row>
    <row r="348" spans="8:8" x14ac:dyDescent="0.25">
      <c r="H348" s="234"/>
    </row>
    <row r="349" spans="8:8" x14ac:dyDescent="0.25">
      <c r="H349" s="234"/>
    </row>
    <row r="350" spans="8:8" x14ac:dyDescent="0.25">
      <c r="H350" s="234"/>
    </row>
    <row r="351" spans="8:8" x14ac:dyDescent="0.25">
      <c r="H351" s="234"/>
    </row>
    <row r="352" spans="8:8" x14ac:dyDescent="0.25">
      <c r="H352" s="234"/>
    </row>
    <row r="353" spans="8:8" x14ac:dyDescent="0.25">
      <c r="H353" s="234"/>
    </row>
    <row r="354" spans="8:8" x14ac:dyDescent="0.25">
      <c r="H354" s="234"/>
    </row>
    <row r="355" spans="8:8" x14ac:dyDescent="0.25">
      <c r="H355" s="234"/>
    </row>
    <row r="356" spans="8:8" x14ac:dyDescent="0.25">
      <c r="H356" s="234"/>
    </row>
    <row r="357" spans="8:8" x14ac:dyDescent="0.25">
      <c r="H357" s="234"/>
    </row>
    <row r="358" spans="8:8" x14ac:dyDescent="0.25">
      <c r="H358" s="234"/>
    </row>
    <row r="359" spans="8:8" x14ac:dyDescent="0.25">
      <c r="H359" s="234"/>
    </row>
    <row r="360" spans="8:8" x14ac:dyDescent="0.25">
      <c r="H360" s="234"/>
    </row>
    <row r="361" spans="8:8" x14ac:dyDescent="0.25">
      <c r="H361" s="234"/>
    </row>
    <row r="362" spans="8:8" x14ac:dyDescent="0.25">
      <c r="H362" s="234"/>
    </row>
    <row r="363" spans="8:8" x14ac:dyDescent="0.25">
      <c r="H363" s="234"/>
    </row>
    <row r="364" spans="8:8" x14ac:dyDescent="0.25">
      <c r="H364" s="234"/>
    </row>
    <row r="365" spans="8:8" x14ac:dyDescent="0.25">
      <c r="H365" s="234"/>
    </row>
    <row r="366" spans="8:8" x14ac:dyDescent="0.25">
      <c r="H366" s="234"/>
    </row>
    <row r="367" spans="8:8" x14ac:dyDescent="0.25">
      <c r="H367" s="234"/>
    </row>
    <row r="368" spans="8:8" x14ac:dyDescent="0.25">
      <c r="H368" s="234"/>
    </row>
    <row r="369" spans="8:8" x14ac:dyDescent="0.25">
      <c r="H369" s="234"/>
    </row>
    <row r="370" spans="8:8" x14ac:dyDescent="0.25">
      <c r="H370" s="234"/>
    </row>
    <row r="371" spans="8:8" x14ac:dyDescent="0.25">
      <c r="H371" s="234"/>
    </row>
    <row r="372" spans="8:8" x14ac:dyDescent="0.25">
      <c r="H372" s="234"/>
    </row>
    <row r="373" spans="8:8" x14ac:dyDescent="0.25">
      <c r="H373" s="234"/>
    </row>
    <row r="374" spans="8:8" x14ac:dyDescent="0.25">
      <c r="H374" s="234"/>
    </row>
    <row r="375" spans="8:8" x14ac:dyDescent="0.25">
      <c r="H375" s="234"/>
    </row>
    <row r="376" spans="8:8" x14ac:dyDescent="0.25">
      <c r="H376" s="234"/>
    </row>
    <row r="377" spans="8:8" x14ac:dyDescent="0.25">
      <c r="H377" s="234"/>
    </row>
    <row r="378" spans="8:8" x14ac:dyDescent="0.25">
      <c r="H378" s="234"/>
    </row>
    <row r="379" spans="8:8" x14ac:dyDescent="0.25">
      <c r="H379" s="234"/>
    </row>
    <row r="380" spans="8:8" x14ac:dyDescent="0.25">
      <c r="H380" s="234"/>
    </row>
    <row r="381" spans="8:8" x14ac:dyDescent="0.25">
      <c r="H381" s="234"/>
    </row>
    <row r="382" spans="8:8" x14ac:dyDescent="0.25">
      <c r="H382" s="234"/>
    </row>
    <row r="383" spans="8:8" x14ac:dyDescent="0.25">
      <c r="H383" s="234"/>
    </row>
    <row r="384" spans="8:8" x14ac:dyDescent="0.25">
      <c r="H384" s="234"/>
    </row>
    <row r="385" spans="8:8" x14ac:dyDescent="0.25">
      <c r="H385" s="234"/>
    </row>
    <row r="386" spans="8:8" x14ac:dyDescent="0.25">
      <c r="H386" s="234"/>
    </row>
    <row r="387" spans="8:8" x14ac:dyDescent="0.25">
      <c r="H387" s="234"/>
    </row>
    <row r="388" spans="8:8" x14ac:dyDescent="0.25">
      <c r="H388" s="234"/>
    </row>
    <row r="389" spans="8:8" x14ac:dyDescent="0.25">
      <c r="H389" s="234"/>
    </row>
    <row r="390" spans="8:8" x14ac:dyDescent="0.25">
      <c r="H390" s="234"/>
    </row>
    <row r="391" spans="8:8" x14ac:dyDescent="0.25">
      <c r="H391" s="234"/>
    </row>
    <row r="392" spans="8:8" x14ac:dyDescent="0.25">
      <c r="H392" s="234"/>
    </row>
    <row r="393" spans="8:8" x14ac:dyDescent="0.25">
      <c r="H393" s="234"/>
    </row>
    <row r="394" spans="8:8" x14ac:dyDescent="0.25">
      <c r="H394" s="234"/>
    </row>
    <row r="395" spans="8:8" x14ac:dyDescent="0.25">
      <c r="H395" s="234"/>
    </row>
    <row r="396" spans="8:8" x14ac:dyDescent="0.25">
      <c r="H396" s="234"/>
    </row>
    <row r="397" spans="8:8" x14ac:dyDescent="0.25">
      <c r="H397" s="234"/>
    </row>
    <row r="398" spans="8:8" x14ac:dyDescent="0.25">
      <c r="H398" s="234"/>
    </row>
    <row r="399" spans="8:8" x14ac:dyDescent="0.25">
      <c r="H399" s="234"/>
    </row>
    <row r="400" spans="8:8" x14ac:dyDescent="0.25">
      <c r="H400" s="234"/>
    </row>
    <row r="401" spans="8:8" x14ac:dyDescent="0.25">
      <c r="H401" s="234"/>
    </row>
    <row r="402" spans="8:8" x14ac:dyDescent="0.25">
      <c r="H402" s="234"/>
    </row>
    <row r="403" spans="8:8" x14ac:dyDescent="0.25">
      <c r="H403" s="234"/>
    </row>
    <row r="404" spans="8:8" x14ac:dyDescent="0.25">
      <c r="H404" s="234"/>
    </row>
    <row r="405" spans="8:8" x14ac:dyDescent="0.25">
      <c r="H405" s="234"/>
    </row>
    <row r="406" spans="8:8" x14ac:dyDescent="0.25">
      <c r="H406" s="234"/>
    </row>
    <row r="407" spans="8:8" x14ac:dyDescent="0.25">
      <c r="H407" s="234"/>
    </row>
    <row r="408" spans="8:8" x14ac:dyDescent="0.25">
      <c r="H408" s="234"/>
    </row>
    <row r="409" spans="8:8" x14ac:dyDescent="0.25">
      <c r="H409" s="234"/>
    </row>
    <row r="410" spans="8:8" x14ac:dyDescent="0.25">
      <c r="H410" s="234"/>
    </row>
    <row r="411" spans="8:8" x14ac:dyDescent="0.25">
      <c r="H411" s="234"/>
    </row>
    <row r="412" spans="8:8" x14ac:dyDescent="0.25">
      <c r="H412" s="234"/>
    </row>
    <row r="413" spans="8:8" x14ac:dyDescent="0.25">
      <c r="H413" s="234"/>
    </row>
    <row r="414" spans="8:8" x14ac:dyDescent="0.25">
      <c r="H414" s="234"/>
    </row>
    <row r="415" spans="8:8" x14ac:dyDescent="0.25">
      <c r="H415" s="234"/>
    </row>
    <row r="416" spans="8:8" x14ac:dyDescent="0.25">
      <c r="H416" s="234"/>
    </row>
    <row r="417" spans="8:8" x14ac:dyDescent="0.25">
      <c r="H417" s="234"/>
    </row>
    <row r="418" spans="8:8" x14ac:dyDescent="0.25">
      <c r="H418" s="234"/>
    </row>
    <row r="419" spans="8:8" x14ac:dyDescent="0.25">
      <c r="H419" s="234"/>
    </row>
    <row r="420" spans="8:8" x14ac:dyDescent="0.25">
      <c r="H420" s="234"/>
    </row>
    <row r="421" spans="8:8" x14ac:dyDescent="0.25">
      <c r="H421" s="234"/>
    </row>
    <row r="422" spans="8:8" x14ac:dyDescent="0.25">
      <c r="H422" s="234"/>
    </row>
    <row r="423" spans="8:8" x14ac:dyDescent="0.25">
      <c r="H423" s="234"/>
    </row>
    <row r="424" spans="8:8" x14ac:dyDescent="0.25">
      <c r="H424" s="234"/>
    </row>
    <row r="425" spans="8:8" x14ac:dyDescent="0.25">
      <c r="H425" s="234"/>
    </row>
    <row r="426" spans="8:8" x14ac:dyDescent="0.25">
      <c r="H426" s="234"/>
    </row>
    <row r="427" spans="8:8" x14ac:dyDescent="0.25">
      <c r="H427" s="234"/>
    </row>
    <row r="428" spans="8:8" x14ac:dyDescent="0.25">
      <c r="H428" s="234"/>
    </row>
    <row r="429" spans="8:8" x14ac:dyDescent="0.25">
      <c r="H429" s="234"/>
    </row>
    <row r="430" spans="8:8" x14ac:dyDescent="0.25">
      <c r="H430" s="234"/>
    </row>
    <row r="431" spans="8:8" x14ac:dyDescent="0.25">
      <c r="H431" s="234"/>
    </row>
    <row r="432" spans="8:8" x14ac:dyDescent="0.25">
      <c r="H432" s="234"/>
    </row>
    <row r="433" spans="8:8" x14ac:dyDescent="0.25">
      <c r="H433" s="234"/>
    </row>
    <row r="434" spans="8:8" x14ac:dyDescent="0.25">
      <c r="H434" s="234"/>
    </row>
    <row r="435" spans="8:8" x14ac:dyDescent="0.25">
      <c r="H435" s="234"/>
    </row>
    <row r="436" spans="8:8" x14ac:dyDescent="0.25">
      <c r="H436" s="234"/>
    </row>
    <row r="437" spans="8:8" x14ac:dyDescent="0.25">
      <c r="H437" s="234"/>
    </row>
    <row r="438" spans="8:8" x14ac:dyDescent="0.25">
      <c r="H438" s="234"/>
    </row>
    <row r="439" spans="8:8" x14ac:dyDescent="0.25">
      <c r="H439" s="234"/>
    </row>
    <row r="440" spans="8:8" x14ac:dyDescent="0.25">
      <c r="H440" s="234"/>
    </row>
    <row r="441" spans="8:8" x14ac:dyDescent="0.25">
      <c r="H441" s="234"/>
    </row>
    <row r="442" spans="8:8" x14ac:dyDescent="0.25">
      <c r="H442" s="234"/>
    </row>
    <row r="443" spans="8:8" x14ac:dyDescent="0.25">
      <c r="H443" s="234"/>
    </row>
  </sheetData>
  <mergeCells count="24">
    <mergeCell ref="B44:B56"/>
    <mergeCell ref="B57:B64"/>
    <mergeCell ref="J16:T16"/>
    <mergeCell ref="V16:Z16"/>
    <mergeCell ref="AA16:AA17"/>
    <mergeCell ref="AB16:AB17"/>
    <mergeCell ref="B18:B30"/>
    <mergeCell ref="B31:B43"/>
    <mergeCell ref="B10:AB10"/>
    <mergeCell ref="B12:AB12"/>
    <mergeCell ref="B13:AB13"/>
    <mergeCell ref="B15:AB15"/>
    <mergeCell ref="B16:D17"/>
    <mergeCell ref="E16:E17"/>
    <mergeCell ref="F16:F17"/>
    <mergeCell ref="G16:G17"/>
    <mergeCell ref="H16:H17"/>
    <mergeCell ref="I16:I17"/>
    <mergeCell ref="B9:AB9"/>
    <mergeCell ref="B2:M2"/>
    <mergeCell ref="B3:M3"/>
    <mergeCell ref="B4:M4"/>
    <mergeCell ref="B5:M5"/>
    <mergeCell ref="B6:M6"/>
  </mergeCells>
  <printOptions horizontalCentered="1"/>
  <pageMargins left="0.22" right="0.23622047244094491" top="0.27559055118110237" bottom="0.35433070866141736" header="0.15748031496062992" footer="0.31496062992125984"/>
  <pageSetup scale="40" fitToHeight="0" orientation="landscape" r:id="rId1"/>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90"/>
  <sheetViews>
    <sheetView view="pageBreakPreview" zoomScaleNormal="100" zoomScaleSheetLayoutView="100" workbookViewId="0">
      <selection activeCell="C62" sqref="C62:E62"/>
    </sheetView>
  </sheetViews>
  <sheetFormatPr baseColWidth="10" defaultRowHeight="15" x14ac:dyDescent="0.25"/>
  <cols>
    <col min="1" max="1" width="13.85546875" customWidth="1"/>
    <col min="2" max="2" width="5.5703125" customWidth="1"/>
    <col min="3" max="5" width="29" customWidth="1"/>
  </cols>
  <sheetData>
    <row r="2" spans="1:5" s="1" customFormat="1" x14ac:dyDescent="0.25"/>
    <row r="3" spans="1:5" s="1" customFormat="1" x14ac:dyDescent="0.25"/>
    <row r="4" spans="1:5" s="1" customFormat="1" x14ac:dyDescent="0.25"/>
    <row r="5" spans="1:5" s="1" customFormat="1" x14ac:dyDescent="0.25">
      <c r="B5" s="1" t="s">
        <v>156</v>
      </c>
    </row>
    <row r="6" spans="1:5" s="1" customFormat="1" ht="21.75" customHeight="1" thickBot="1" x14ac:dyDescent="0.3"/>
    <row r="7" spans="1:5" s="1" customFormat="1" ht="15.75" thickBot="1" x14ac:dyDescent="0.3">
      <c r="A7" s="44" t="s">
        <v>157</v>
      </c>
      <c r="B7" s="564" t="s">
        <v>158</v>
      </c>
      <c r="C7" s="565"/>
      <c r="D7" s="565"/>
      <c r="E7" s="566"/>
    </row>
    <row r="8" spans="1:5" s="1" customFormat="1" ht="15.75" thickBot="1" x14ac:dyDescent="0.3">
      <c r="A8" s="45"/>
      <c r="B8" s="45"/>
      <c r="C8" s="45"/>
      <c r="D8" s="45"/>
    </row>
    <row r="9" spans="1:5" s="1" customFormat="1" x14ac:dyDescent="0.25">
      <c r="A9" s="567" t="s">
        <v>159</v>
      </c>
      <c r="B9" s="570" t="s">
        <v>160</v>
      </c>
      <c r="C9" s="571"/>
      <c r="D9" s="46" t="s">
        <v>161</v>
      </c>
      <c r="E9" s="47" t="s">
        <v>162</v>
      </c>
    </row>
    <row r="10" spans="1:5" s="1" customFormat="1" ht="46.5" customHeight="1" x14ac:dyDescent="0.25">
      <c r="A10" s="568"/>
      <c r="C10" s="48" t="s">
        <v>163</v>
      </c>
      <c r="D10" s="49" t="s">
        <v>164</v>
      </c>
      <c r="E10" s="50" t="s">
        <v>165</v>
      </c>
    </row>
    <row r="11" spans="1:5" s="1" customFormat="1" ht="11.25" customHeight="1" thickBot="1" x14ac:dyDescent="0.3">
      <c r="A11" s="569"/>
      <c r="B11" s="51"/>
      <c r="C11" s="51"/>
      <c r="D11" s="52"/>
      <c r="E11" s="53"/>
    </row>
    <row r="12" spans="1:5" s="1" customFormat="1" ht="15.75" thickBot="1" x14ac:dyDescent="0.3">
      <c r="D12" s="45"/>
      <c r="E12" s="45"/>
    </row>
    <row r="13" spans="1:5" s="1" customFormat="1" x14ac:dyDescent="0.25">
      <c r="A13" s="567" t="s">
        <v>166</v>
      </c>
      <c r="B13" s="570" t="s">
        <v>167</v>
      </c>
      <c r="C13" s="571"/>
      <c r="D13" s="46" t="s">
        <v>168</v>
      </c>
      <c r="E13" s="54" t="s">
        <v>169</v>
      </c>
    </row>
    <row r="14" spans="1:5" s="1" customFormat="1" ht="55.5" customHeight="1" x14ac:dyDescent="0.25">
      <c r="A14" s="568"/>
      <c r="C14" s="48" t="s">
        <v>170</v>
      </c>
      <c r="D14" s="48" t="s">
        <v>171</v>
      </c>
      <c r="E14" s="55" t="s">
        <v>172</v>
      </c>
    </row>
    <row r="15" spans="1:5" s="1" customFormat="1" ht="17.25" customHeight="1" thickBot="1" x14ac:dyDescent="0.3">
      <c r="A15" s="569"/>
      <c r="B15" s="51"/>
      <c r="C15" s="51"/>
      <c r="D15" s="51"/>
      <c r="E15" s="56"/>
    </row>
    <row r="16" spans="1:5" s="1" customFormat="1" ht="15.75" thickBot="1" x14ac:dyDescent="0.3"/>
    <row r="17" spans="1:5" s="1" customFormat="1" x14ac:dyDescent="0.25">
      <c r="A17" s="567" t="s">
        <v>173</v>
      </c>
      <c r="B17" s="570" t="s">
        <v>174</v>
      </c>
      <c r="C17" s="571"/>
      <c r="D17" s="57" t="s">
        <v>175</v>
      </c>
      <c r="E17" s="58"/>
    </row>
    <row r="18" spans="1:5" s="1" customFormat="1" ht="36" customHeight="1" x14ac:dyDescent="0.25">
      <c r="A18" s="568"/>
      <c r="B18" s="59" t="s">
        <v>176</v>
      </c>
      <c r="C18" s="60" t="s">
        <v>177</v>
      </c>
      <c r="D18" s="1" t="s">
        <v>178</v>
      </c>
      <c r="E18" s="61"/>
    </row>
    <row r="19" spans="1:5" s="1" customFormat="1" ht="33.75" customHeight="1" x14ac:dyDescent="0.25">
      <c r="A19" s="568"/>
      <c r="B19" s="59"/>
      <c r="C19" s="584" t="s">
        <v>179</v>
      </c>
      <c r="D19" s="584"/>
      <c r="E19" s="585"/>
    </row>
    <row r="20" spans="1:5" s="1" customFormat="1" ht="43.5" customHeight="1" x14ac:dyDescent="0.25">
      <c r="A20" s="568"/>
      <c r="B20" s="59" t="s">
        <v>180</v>
      </c>
      <c r="C20" s="62" t="s">
        <v>181</v>
      </c>
      <c r="D20" s="63" t="s">
        <v>182</v>
      </c>
      <c r="E20" s="61"/>
    </row>
    <row r="21" spans="1:5" s="1" customFormat="1" ht="41.25" customHeight="1" x14ac:dyDescent="0.25">
      <c r="A21" s="568"/>
      <c r="B21" s="59"/>
      <c r="C21" s="582" t="s">
        <v>183</v>
      </c>
      <c r="D21" s="582"/>
      <c r="E21" s="586"/>
    </row>
    <row r="22" spans="1:5" s="1" customFormat="1" ht="51.75" customHeight="1" x14ac:dyDescent="0.25">
      <c r="A22" s="568"/>
      <c r="B22" s="59" t="s">
        <v>184</v>
      </c>
      <c r="C22" s="64" t="s">
        <v>185</v>
      </c>
      <c r="D22" s="64" t="s">
        <v>186</v>
      </c>
      <c r="E22" s="65"/>
    </row>
    <row r="23" spans="1:5" s="1" customFormat="1" ht="47.25" customHeight="1" x14ac:dyDescent="0.25">
      <c r="A23" s="568"/>
      <c r="B23" s="59"/>
      <c r="C23" s="582" t="s">
        <v>187</v>
      </c>
      <c r="D23" s="582"/>
      <c r="E23" s="586"/>
    </row>
    <row r="24" spans="1:5" s="1" customFormat="1" ht="35.25" customHeight="1" x14ac:dyDescent="0.25">
      <c r="A24" s="568"/>
      <c r="B24" s="59" t="s">
        <v>188</v>
      </c>
      <c r="C24" s="64" t="s">
        <v>189</v>
      </c>
      <c r="D24" s="64" t="s">
        <v>190</v>
      </c>
      <c r="E24" s="65"/>
    </row>
    <row r="25" spans="1:5" s="1" customFormat="1" ht="33" customHeight="1" x14ac:dyDescent="0.25">
      <c r="A25" s="568"/>
      <c r="B25" s="59"/>
      <c r="C25" s="572" t="s">
        <v>191</v>
      </c>
      <c r="D25" s="572"/>
      <c r="E25" s="573"/>
    </row>
    <row r="26" spans="1:5" s="1" customFormat="1" ht="29.25" customHeight="1" thickBot="1" x14ac:dyDescent="0.3">
      <c r="A26" s="568"/>
      <c r="B26" s="66" t="s">
        <v>192</v>
      </c>
      <c r="C26" s="64" t="s">
        <v>193</v>
      </c>
      <c r="D26" s="64" t="s">
        <v>194</v>
      </c>
      <c r="E26" s="65"/>
    </row>
    <row r="27" spans="1:5" s="1" customFormat="1" ht="37.5" customHeight="1" x14ac:dyDescent="0.25">
      <c r="A27" s="574" t="s">
        <v>173</v>
      </c>
      <c r="B27" s="67"/>
      <c r="C27" s="577" t="s">
        <v>195</v>
      </c>
      <c r="D27" s="577"/>
      <c r="E27" s="578"/>
    </row>
    <row r="28" spans="1:5" s="1" customFormat="1" ht="38.25" customHeight="1" x14ac:dyDescent="0.25">
      <c r="A28" s="575"/>
      <c r="B28" s="59" t="s">
        <v>196</v>
      </c>
      <c r="C28" s="64" t="s">
        <v>197</v>
      </c>
      <c r="D28" s="64" t="s">
        <v>198</v>
      </c>
      <c r="E28" s="68"/>
    </row>
    <row r="29" spans="1:5" s="1" customFormat="1" ht="33.75" customHeight="1" thickBot="1" x14ac:dyDescent="0.3">
      <c r="A29" s="576"/>
      <c r="B29" s="69"/>
      <c r="C29" s="579" t="s">
        <v>199</v>
      </c>
      <c r="D29" s="579"/>
      <c r="E29" s="580"/>
    </row>
    <row r="30" spans="1:5" s="1" customFormat="1" ht="45" customHeight="1" x14ac:dyDescent="0.25">
      <c r="A30" s="574" t="s">
        <v>173</v>
      </c>
      <c r="B30" s="67" t="s">
        <v>200</v>
      </c>
      <c r="C30" s="70" t="s">
        <v>201</v>
      </c>
      <c r="D30" s="70" t="s">
        <v>202</v>
      </c>
      <c r="E30" s="71"/>
    </row>
    <row r="31" spans="1:5" s="1" customFormat="1" ht="36.75" customHeight="1" x14ac:dyDescent="0.25">
      <c r="A31" s="575"/>
      <c r="B31" s="59"/>
      <c r="C31" s="572" t="s">
        <v>203</v>
      </c>
      <c r="D31" s="572"/>
      <c r="E31" s="581"/>
    </row>
    <row r="32" spans="1:5" s="1" customFormat="1" ht="51.75" customHeight="1" x14ac:dyDescent="0.25">
      <c r="A32" s="575"/>
      <c r="B32" s="59" t="s">
        <v>204</v>
      </c>
      <c r="C32" s="64" t="s">
        <v>205</v>
      </c>
      <c r="D32" s="64" t="s">
        <v>206</v>
      </c>
      <c r="E32" s="68"/>
    </row>
    <row r="33" spans="1:5" s="1" customFormat="1" ht="44.25" customHeight="1" x14ac:dyDescent="0.25">
      <c r="A33" s="575"/>
      <c r="B33" s="59"/>
      <c r="C33" s="582" t="s">
        <v>207</v>
      </c>
      <c r="D33" s="582"/>
      <c r="E33" s="583"/>
    </row>
    <row r="34" spans="1:5" s="1" customFormat="1" ht="36" customHeight="1" x14ac:dyDescent="0.25">
      <c r="A34" s="575"/>
      <c r="B34" s="59" t="s">
        <v>208</v>
      </c>
      <c r="C34" s="64" t="s">
        <v>209</v>
      </c>
      <c r="D34" s="64" t="s">
        <v>210</v>
      </c>
      <c r="E34" s="68"/>
    </row>
    <row r="35" spans="1:5" s="1" customFormat="1" ht="32.25" customHeight="1" x14ac:dyDescent="0.25">
      <c r="A35" s="575"/>
      <c r="B35" s="59"/>
      <c r="C35" s="572" t="s">
        <v>211</v>
      </c>
      <c r="D35" s="572"/>
      <c r="E35" s="581"/>
    </row>
    <row r="36" spans="1:5" s="1" customFormat="1" ht="51.75" customHeight="1" x14ac:dyDescent="0.25">
      <c r="A36" s="575"/>
      <c r="B36" s="59" t="s">
        <v>212</v>
      </c>
      <c r="C36" s="64" t="s">
        <v>213</v>
      </c>
      <c r="D36" s="64" t="s">
        <v>214</v>
      </c>
      <c r="E36" s="68"/>
    </row>
    <row r="37" spans="1:5" s="1" customFormat="1" ht="43.5" customHeight="1" x14ac:dyDescent="0.25">
      <c r="A37" s="575"/>
      <c r="B37" s="59"/>
      <c r="C37" s="572" t="s">
        <v>215</v>
      </c>
      <c r="D37" s="572"/>
      <c r="E37" s="581"/>
    </row>
    <row r="38" spans="1:5" s="1" customFormat="1" ht="42" customHeight="1" x14ac:dyDescent="0.25">
      <c r="A38" s="575"/>
      <c r="B38" s="59" t="s">
        <v>216</v>
      </c>
      <c r="C38" s="64" t="s">
        <v>217</v>
      </c>
      <c r="D38" s="64" t="s">
        <v>218</v>
      </c>
      <c r="E38" s="68"/>
    </row>
    <row r="39" spans="1:5" s="1" customFormat="1" ht="35.25" customHeight="1" x14ac:dyDescent="0.25">
      <c r="A39" s="575"/>
      <c r="B39" s="59"/>
      <c r="C39" s="572" t="s">
        <v>219</v>
      </c>
      <c r="D39" s="572"/>
      <c r="E39" s="581"/>
    </row>
    <row r="40" spans="1:5" s="1" customFormat="1" ht="40.5" customHeight="1" x14ac:dyDescent="0.25">
      <c r="A40" s="575"/>
      <c r="B40" s="59" t="s">
        <v>220</v>
      </c>
      <c r="C40" s="64" t="s">
        <v>221</v>
      </c>
      <c r="D40" s="64" t="s">
        <v>222</v>
      </c>
      <c r="E40" s="68"/>
    </row>
    <row r="41" spans="1:5" s="1" customFormat="1" ht="39" customHeight="1" thickBot="1" x14ac:dyDescent="0.3">
      <c r="A41" s="575"/>
      <c r="B41" s="72"/>
      <c r="C41" s="587" t="s">
        <v>223</v>
      </c>
      <c r="D41" s="587"/>
      <c r="E41" s="588"/>
    </row>
    <row r="42" spans="1:5" s="1" customFormat="1" ht="73.5" customHeight="1" x14ac:dyDescent="0.25">
      <c r="A42" s="575"/>
      <c r="B42" s="59" t="s">
        <v>224</v>
      </c>
      <c r="C42" s="64" t="s">
        <v>225</v>
      </c>
      <c r="D42" s="64" t="s">
        <v>226</v>
      </c>
      <c r="E42" s="68"/>
    </row>
    <row r="43" spans="1:5" s="1" customFormat="1" ht="39.75" customHeight="1" x14ac:dyDescent="0.25">
      <c r="A43" s="575"/>
      <c r="B43" s="59"/>
      <c r="C43" s="582" t="s">
        <v>227</v>
      </c>
      <c r="D43" s="582"/>
      <c r="E43" s="583"/>
    </row>
    <row r="44" spans="1:5" s="1" customFormat="1" ht="45.75" customHeight="1" x14ac:dyDescent="0.25">
      <c r="A44" s="575"/>
      <c r="B44" s="59" t="s">
        <v>228</v>
      </c>
      <c r="C44" s="64" t="s">
        <v>229</v>
      </c>
      <c r="D44" s="64" t="s">
        <v>230</v>
      </c>
      <c r="E44" s="68"/>
    </row>
    <row r="45" spans="1:5" s="1" customFormat="1" ht="36" customHeight="1" x14ac:dyDescent="0.25">
      <c r="A45" s="575"/>
      <c r="B45" s="59"/>
      <c r="C45" s="572" t="s">
        <v>231</v>
      </c>
      <c r="D45" s="572"/>
      <c r="E45" s="581"/>
    </row>
    <row r="46" spans="1:5" s="1" customFormat="1" ht="51.75" customHeight="1" x14ac:dyDescent="0.25">
      <c r="A46" s="575"/>
      <c r="B46" s="59" t="s">
        <v>232</v>
      </c>
      <c r="C46" s="64" t="s">
        <v>233</v>
      </c>
      <c r="D46" s="64" t="s">
        <v>234</v>
      </c>
      <c r="E46" s="68"/>
    </row>
    <row r="47" spans="1:5" s="1" customFormat="1" ht="42" customHeight="1" thickBot="1" x14ac:dyDescent="0.3">
      <c r="A47" s="576"/>
      <c r="B47" s="73"/>
      <c r="C47" s="579" t="s">
        <v>235</v>
      </c>
      <c r="D47" s="579"/>
      <c r="E47" s="580"/>
    </row>
    <row r="48" spans="1:5" s="1" customFormat="1" ht="45" customHeight="1" x14ac:dyDescent="0.25">
      <c r="A48" s="74"/>
      <c r="B48" s="75" t="s">
        <v>236</v>
      </c>
      <c r="C48" s="70" t="s">
        <v>237</v>
      </c>
      <c r="D48" s="70" t="s">
        <v>238</v>
      </c>
      <c r="E48" s="71"/>
    </row>
    <row r="49" spans="1:5" s="1" customFormat="1" ht="40.5" customHeight="1" thickBot="1" x14ac:dyDescent="0.3">
      <c r="A49" s="76"/>
      <c r="B49" s="69"/>
      <c r="C49" s="579" t="s">
        <v>239</v>
      </c>
      <c r="D49" s="579"/>
      <c r="E49" s="580"/>
    </row>
    <row r="50" spans="1:5" s="1" customFormat="1" ht="15.75" thickBot="1" x14ac:dyDescent="0.3">
      <c r="C50" s="51"/>
      <c r="D50" s="51"/>
    </row>
    <row r="51" spans="1:5" s="1" customFormat="1" x14ac:dyDescent="0.25">
      <c r="A51" s="574" t="s">
        <v>240</v>
      </c>
      <c r="B51" s="77" t="s">
        <v>176</v>
      </c>
      <c r="C51" s="77"/>
      <c r="D51" s="77"/>
      <c r="E51" s="78"/>
    </row>
    <row r="52" spans="1:5" s="1" customFormat="1" ht="51" customHeight="1" thickBot="1" x14ac:dyDescent="0.3">
      <c r="A52" s="575"/>
      <c r="B52" s="79"/>
      <c r="C52" s="589" t="s">
        <v>241</v>
      </c>
      <c r="D52" s="589"/>
      <c r="E52" s="590"/>
    </row>
    <row r="53" spans="1:5" s="1" customFormat="1" ht="15.75" thickBot="1" x14ac:dyDescent="0.3">
      <c r="A53" s="575"/>
      <c r="B53" s="80" t="s">
        <v>180</v>
      </c>
      <c r="C53" s="80"/>
      <c r="D53" s="80"/>
      <c r="E53" s="81"/>
    </row>
    <row r="54" spans="1:5" s="1" customFormat="1" ht="45" customHeight="1" thickBot="1" x14ac:dyDescent="0.3">
      <c r="A54" s="575"/>
      <c r="B54" s="51"/>
      <c r="C54" s="589" t="s">
        <v>242</v>
      </c>
      <c r="D54" s="589"/>
      <c r="E54" s="590"/>
    </row>
    <row r="55" spans="1:5" s="1" customFormat="1" ht="15.75" thickBot="1" x14ac:dyDescent="0.3">
      <c r="A55" s="575"/>
      <c r="B55" s="51" t="s">
        <v>184</v>
      </c>
      <c r="C55" s="51"/>
      <c r="D55" s="51"/>
      <c r="E55" s="82"/>
    </row>
    <row r="56" spans="1:5" s="1" customFormat="1" ht="52.5" customHeight="1" thickBot="1" x14ac:dyDescent="0.3">
      <c r="A56" s="575"/>
      <c r="B56" s="51"/>
      <c r="C56" s="589" t="s">
        <v>243</v>
      </c>
      <c r="D56" s="589"/>
      <c r="E56" s="590"/>
    </row>
    <row r="57" spans="1:5" s="1" customFormat="1" ht="15" customHeight="1" thickBot="1" x14ac:dyDescent="0.3">
      <c r="A57" s="575"/>
      <c r="B57" s="51" t="s">
        <v>188</v>
      </c>
      <c r="C57" s="51"/>
      <c r="D57" s="51"/>
      <c r="E57" s="82"/>
    </row>
    <row r="58" spans="1:5" s="1" customFormat="1" ht="50.25" customHeight="1" thickBot="1" x14ac:dyDescent="0.3">
      <c r="A58" s="575"/>
      <c r="B58" s="51"/>
      <c r="C58" s="589" t="s">
        <v>244</v>
      </c>
      <c r="D58" s="589"/>
      <c r="E58" s="590"/>
    </row>
    <row r="59" spans="1:5" s="1" customFormat="1" ht="15.75" thickBot="1" x14ac:dyDescent="0.3">
      <c r="A59" s="575"/>
      <c r="B59" s="51" t="s">
        <v>192</v>
      </c>
      <c r="C59" s="51"/>
      <c r="D59" s="51"/>
      <c r="E59" s="82"/>
    </row>
    <row r="60" spans="1:5" s="1" customFormat="1" ht="70.5" customHeight="1" thickBot="1" x14ac:dyDescent="0.3">
      <c r="A60" s="575"/>
      <c r="B60" s="51"/>
      <c r="C60" s="589" t="s">
        <v>245</v>
      </c>
      <c r="D60" s="589"/>
      <c r="E60" s="590"/>
    </row>
    <row r="61" spans="1:5" s="1" customFormat="1" ht="17.25" customHeight="1" thickBot="1" x14ac:dyDescent="0.3">
      <c r="A61" s="575"/>
      <c r="B61" s="1" t="s">
        <v>196</v>
      </c>
      <c r="C61" s="83"/>
      <c r="D61" s="83"/>
      <c r="E61" s="84"/>
    </row>
    <row r="62" spans="1:5" s="1" customFormat="1" ht="210" customHeight="1" thickBot="1" x14ac:dyDescent="0.3">
      <c r="A62" s="576"/>
      <c r="B62" s="85"/>
      <c r="C62" s="591" t="s">
        <v>246</v>
      </c>
      <c r="D62" s="591"/>
      <c r="E62" s="592"/>
    </row>
    <row r="63" spans="1:5" s="1" customFormat="1" ht="20.25" customHeight="1" thickBot="1" x14ac:dyDescent="0.3">
      <c r="A63" s="574" t="s">
        <v>240</v>
      </c>
      <c r="B63" s="86" t="s">
        <v>200</v>
      </c>
      <c r="C63" s="87"/>
      <c r="D63" s="87"/>
      <c r="E63" s="88"/>
    </row>
    <row r="64" spans="1:5" s="1" customFormat="1" ht="74.25" customHeight="1" thickBot="1" x14ac:dyDescent="0.3">
      <c r="A64" s="575"/>
      <c r="B64" s="51"/>
      <c r="C64" s="589" t="s">
        <v>247</v>
      </c>
      <c r="D64" s="589"/>
      <c r="E64" s="593"/>
    </row>
    <row r="65" spans="1:5" s="1" customFormat="1" ht="20.25" customHeight="1" thickBot="1" x14ac:dyDescent="0.3">
      <c r="A65" s="575"/>
      <c r="B65" s="51" t="s">
        <v>204</v>
      </c>
      <c r="C65" s="89"/>
      <c r="D65" s="89"/>
      <c r="E65" s="90"/>
    </row>
    <row r="66" spans="1:5" s="1" customFormat="1" ht="70.5" customHeight="1" thickBot="1" x14ac:dyDescent="0.3">
      <c r="A66" s="575"/>
      <c r="B66" s="51"/>
      <c r="C66" s="589" t="s">
        <v>248</v>
      </c>
      <c r="D66" s="589"/>
      <c r="E66" s="593"/>
    </row>
    <row r="67" spans="1:5" s="1" customFormat="1" ht="20.25" customHeight="1" thickBot="1" x14ac:dyDescent="0.3">
      <c r="A67" s="575"/>
      <c r="B67" s="51" t="s">
        <v>208</v>
      </c>
      <c r="C67" s="89"/>
      <c r="D67" s="89"/>
      <c r="E67" s="90"/>
    </row>
    <row r="68" spans="1:5" s="1" customFormat="1" ht="112.5" customHeight="1" thickBot="1" x14ac:dyDescent="0.3">
      <c r="A68" s="575"/>
      <c r="B68" s="51"/>
      <c r="C68" s="589" t="s">
        <v>249</v>
      </c>
      <c r="D68" s="589"/>
      <c r="E68" s="593"/>
    </row>
    <row r="69" spans="1:5" s="1" customFormat="1" ht="20.25" customHeight="1" thickBot="1" x14ac:dyDescent="0.3">
      <c r="A69" s="575"/>
      <c r="B69" s="51" t="s">
        <v>212</v>
      </c>
      <c r="C69" s="89"/>
      <c r="D69" s="89"/>
      <c r="E69" s="90"/>
    </row>
    <row r="70" spans="1:5" s="1" customFormat="1" ht="102.75" customHeight="1" thickBot="1" x14ac:dyDescent="0.3">
      <c r="A70" s="575"/>
      <c r="B70" s="51"/>
      <c r="C70" s="589" t="s">
        <v>250</v>
      </c>
      <c r="D70" s="589"/>
      <c r="E70" s="593"/>
    </row>
    <row r="71" spans="1:5" s="1" customFormat="1" ht="20.25" customHeight="1" thickBot="1" x14ac:dyDescent="0.3">
      <c r="A71" s="575"/>
      <c r="B71" s="51" t="s">
        <v>216</v>
      </c>
      <c r="C71" s="89"/>
      <c r="D71" s="89"/>
      <c r="E71" s="90"/>
    </row>
    <row r="72" spans="1:5" s="1" customFormat="1" ht="90.75" customHeight="1" thickBot="1" x14ac:dyDescent="0.3">
      <c r="A72" s="575"/>
      <c r="B72" s="51"/>
      <c r="C72" s="589" t="s">
        <v>251</v>
      </c>
      <c r="D72" s="589"/>
      <c r="E72" s="593"/>
    </row>
    <row r="73" spans="1:5" s="1" customFormat="1" ht="20.25" customHeight="1" thickBot="1" x14ac:dyDescent="0.3">
      <c r="A73" s="575"/>
      <c r="B73" s="51" t="s">
        <v>220</v>
      </c>
      <c r="C73" s="89"/>
      <c r="D73" s="89"/>
      <c r="E73" s="90"/>
    </row>
    <row r="74" spans="1:5" s="1" customFormat="1" ht="89.25" customHeight="1" thickBot="1" x14ac:dyDescent="0.3">
      <c r="A74" s="575"/>
      <c r="B74" s="51"/>
      <c r="C74" s="589" t="s">
        <v>252</v>
      </c>
      <c r="D74" s="589"/>
      <c r="E74" s="593"/>
    </row>
    <row r="75" spans="1:5" s="1" customFormat="1" ht="20.25" customHeight="1" thickBot="1" x14ac:dyDescent="0.3">
      <c r="A75" s="575"/>
      <c r="B75" s="1" t="s">
        <v>224</v>
      </c>
      <c r="C75" s="83"/>
      <c r="D75" s="83"/>
      <c r="E75" s="91"/>
    </row>
    <row r="76" spans="1:5" s="1" customFormat="1" ht="83.25" customHeight="1" thickBot="1" x14ac:dyDescent="0.3">
      <c r="A76" s="576"/>
      <c r="B76" s="92"/>
      <c r="C76" s="594" t="s">
        <v>253</v>
      </c>
      <c r="D76" s="591"/>
      <c r="E76" s="592"/>
    </row>
    <row r="77" spans="1:5" s="1" customFormat="1" ht="20.25" customHeight="1" thickBot="1" x14ac:dyDescent="0.3">
      <c r="A77" s="568" t="s">
        <v>240</v>
      </c>
      <c r="B77" s="51" t="s">
        <v>228</v>
      </c>
      <c r="C77" s="93"/>
      <c r="D77" s="93"/>
      <c r="E77" s="94"/>
    </row>
    <row r="78" spans="1:5" s="1" customFormat="1" ht="143.25" customHeight="1" thickBot="1" x14ac:dyDescent="0.3">
      <c r="A78" s="568"/>
      <c r="B78" s="51"/>
      <c r="C78" s="589" t="s">
        <v>254</v>
      </c>
      <c r="D78" s="589"/>
      <c r="E78" s="590"/>
    </row>
    <row r="79" spans="1:5" s="1" customFormat="1" ht="20.25" customHeight="1" thickBot="1" x14ac:dyDescent="0.3">
      <c r="A79" s="568"/>
      <c r="B79" s="51" t="s">
        <v>232</v>
      </c>
      <c r="C79" s="89"/>
      <c r="D79" s="89"/>
      <c r="E79" s="95"/>
    </row>
    <row r="80" spans="1:5" s="1" customFormat="1" ht="90" customHeight="1" thickBot="1" x14ac:dyDescent="0.3">
      <c r="A80" s="568"/>
      <c r="B80" s="51"/>
      <c r="C80" s="595" t="s">
        <v>255</v>
      </c>
      <c r="D80" s="595"/>
      <c r="E80" s="596"/>
    </row>
    <row r="81" spans="1:5" s="1" customFormat="1" ht="20.25" customHeight="1" thickBot="1" x14ac:dyDescent="0.3">
      <c r="A81" s="568"/>
      <c r="B81" s="51" t="s">
        <v>236</v>
      </c>
      <c r="C81" s="89"/>
      <c r="D81" s="89"/>
      <c r="E81" s="95"/>
    </row>
    <row r="82" spans="1:5" s="1" customFormat="1" ht="81" customHeight="1" thickBot="1" x14ac:dyDescent="0.3">
      <c r="A82" s="569"/>
      <c r="B82" s="589" t="s">
        <v>256</v>
      </c>
      <c r="C82" s="589"/>
      <c r="D82" s="589"/>
      <c r="E82" s="590"/>
    </row>
    <row r="83" spans="1:5" s="1" customFormat="1" ht="24" customHeight="1" x14ac:dyDescent="0.25">
      <c r="A83" s="2"/>
      <c r="B83" s="96"/>
      <c r="C83" s="96"/>
      <c r="D83" s="96"/>
      <c r="E83" s="96"/>
    </row>
    <row r="84" spans="1:5" s="1" customFormat="1" ht="28.5" customHeight="1" x14ac:dyDescent="0.25">
      <c r="A84" s="2"/>
      <c r="B84" s="96"/>
      <c r="C84" s="96"/>
      <c r="D84" s="96"/>
      <c r="E84" s="96"/>
    </row>
    <row r="85" spans="1:5" s="1" customFormat="1" ht="20.25" customHeight="1" x14ac:dyDescent="0.25">
      <c r="A85" s="2"/>
      <c r="B85" s="96"/>
      <c r="C85" s="96"/>
      <c r="D85" s="96"/>
      <c r="E85" s="96"/>
    </row>
    <row r="89" spans="1:5" x14ac:dyDescent="0.25">
      <c r="A89" s="1" t="s">
        <v>257</v>
      </c>
    </row>
    <row r="90" spans="1:5" ht="37.5" customHeight="1" x14ac:dyDescent="0.25">
      <c r="A90" s="597" t="s">
        <v>258</v>
      </c>
      <c r="B90" s="597"/>
      <c r="C90" s="597"/>
      <c r="D90" s="597"/>
      <c r="E90" s="597"/>
    </row>
  </sheetData>
  <mergeCells count="45">
    <mergeCell ref="A77:A82"/>
    <mergeCell ref="C78:E78"/>
    <mergeCell ref="C80:E80"/>
    <mergeCell ref="B82:E82"/>
    <mergeCell ref="A90:E90"/>
    <mergeCell ref="C62:E62"/>
    <mergeCell ref="A63:A76"/>
    <mergeCell ref="C64:E64"/>
    <mergeCell ref="C66:E66"/>
    <mergeCell ref="C68:E68"/>
    <mergeCell ref="C70:E70"/>
    <mergeCell ref="C72:E72"/>
    <mergeCell ref="C74:E74"/>
    <mergeCell ref="C76:E76"/>
    <mergeCell ref="A51:A62"/>
    <mergeCell ref="C52:E52"/>
    <mergeCell ref="C54:E54"/>
    <mergeCell ref="C56:E56"/>
    <mergeCell ref="C58:E58"/>
    <mergeCell ref="C43:E43"/>
    <mergeCell ref="C45:E45"/>
    <mergeCell ref="C47:E47"/>
    <mergeCell ref="C49:E49"/>
    <mergeCell ref="C60:E60"/>
    <mergeCell ref="C25:E25"/>
    <mergeCell ref="A27:A29"/>
    <mergeCell ref="C27:E27"/>
    <mergeCell ref="C29:E29"/>
    <mergeCell ref="A30:A47"/>
    <mergeCell ref="C31:E31"/>
    <mergeCell ref="C33:E33"/>
    <mergeCell ref="C35:E35"/>
    <mergeCell ref="C37:E37"/>
    <mergeCell ref="C39:E39"/>
    <mergeCell ref="A17:A26"/>
    <mergeCell ref="B17:C17"/>
    <mergeCell ref="C19:E19"/>
    <mergeCell ref="C21:E21"/>
    <mergeCell ref="C23:E23"/>
    <mergeCell ref="C41:E41"/>
    <mergeCell ref="B7:E7"/>
    <mergeCell ref="A9:A11"/>
    <mergeCell ref="B9:C9"/>
    <mergeCell ref="A13:A15"/>
    <mergeCell ref="B13:C13"/>
  </mergeCells>
  <pageMargins left="0.70866141732283472" right="0.70866141732283472" top="0.74803149606299213" bottom="0.74803149606299213" header="0.31496062992125984" footer="0.31496062992125984"/>
  <pageSetup scale="80" orientation="portrait" verticalDpi="4294967293" r:id="rId1"/>
  <rowBreaks count="4" manualBreakCount="4">
    <brk id="29" max="4" man="1"/>
    <brk id="47" max="4" man="1"/>
    <brk id="62" max="4" man="1"/>
    <brk id="76" max="4"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87"/>
  <sheetViews>
    <sheetView view="pageBreakPreview" zoomScale="80" zoomScaleNormal="89" zoomScaleSheetLayoutView="80" workbookViewId="0">
      <selection activeCell="G11" sqref="G11"/>
    </sheetView>
  </sheetViews>
  <sheetFormatPr baseColWidth="10" defaultRowHeight="15" x14ac:dyDescent="0.25"/>
  <cols>
    <col min="1" max="1" width="19.7109375" customWidth="1"/>
    <col min="2" max="2" width="34.42578125" customWidth="1"/>
    <col min="3" max="3" width="24.85546875" customWidth="1"/>
    <col min="4" max="5" width="16" customWidth="1"/>
    <col min="6" max="6" width="21.140625" customWidth="1"/>
    <col min="7" max="7" width="27.5703125" customWidth="1"/>
    <col min="8" max="8" width="18.28515625" customWidth="1"/>
  </cols>
  <sheetData>
    <row r="1" spans="1:8" ht="15.75" x14ac:dyDescent="0.25">
      <c r="A1" s="310"/>
      <c r="B1" s="311" t="s">
        <v>459</v>
      </c>
      <c r="C1" s="310"/>
      <c r="D1" s="310"/>
      <c r="E1" s="310"/>
      <c r="F1" s="310"/>
      <c r="G1" s="310"/>
    </row>
    <row r="2" spans="1:8" ht="17.25" customHeight="1" x14ac:dyDescent="0.25">
      <c r="A2" s="312" t="s">
        <v>460</v>
      </c>
      <c r="B2" s="598" t="s">
        <v>461</v>
      </c>
      <c r="C2" s="598"/>
      <c r="D2" s="313"/>
      <c r="E2" s="313"/>
      <c r="F2" s="313"/>
      <c r="G2" s="313"/>
    </row>
    <row r="3" spans="1:8" ht="17.25" customHeight="1" x14ac:dyDescent="0.25">
      <c r="A3" s="312" t="s">
        <v>462</v>
      </c>
      <c r="B3" s="598" t="s">
        <v>463</v>
      </c>
      <c r="C3" s="598"/>
      <c r="D3" s="313"/>
      <c r="E3" s="313"/>
      <c r="F3" s="313"/>
      <c r="G3" s="313"/>
    </row>
    <row r="4" spans="1:8" ht="31.5" customHeight="1" x14ac:dyDescent="0.25">
      <c r="A4" s="312" t="s">
        <v>464</v>
      </c>
      <c r="B4" s="598" t="s">
        <v>12</v>
      </c>
      <c r="C4" s="598"/>
      <c r="D4" s="598"/>
      <c r="E4" s="598"/>
      <c r="F4" s="598"/>
      <c r="G4" s="598"/>
      <c r="H4" s="314"/>
    </row>
    <row r="5" spans="1:8" ht="63.75" customHeight="1" x14ac:dyDescent="0.25">
      <c r="A5" s="312" t="s">
        <v>465</v>
      </c>
      <c r="B5" s="598" t="s">
        <v>466</v>
      </c>
      <c r="C5" s="598"/>
      <c r="D5" s="598"/>
      <c r="E5" s="598"/>
      <c r="F5" s="598"/>
      <c r="G5" s="598"/>
    </row>
    <row r="6" spans="1:8" ht="5.25" customHeight="1" thickBot="1" x14ac:dyDescent="0.3">
      <c r="A6" s="310"/>
      <c r="B6" s="310"/>
      <c r="C6" s="310"/>
      <c r="D6" s="310"/>
      <c r="E6" s="310"/>
      <c r="F6" s="310"/>
      <c r="G6" s="310"/>
    </row>
    <row r="7" spans="1:8" ht="24" customHeight="1" thickBot="1" x14ac:dyDescent="0.3">
      <c r="A7" s="315"/>
      <c r="B7" s="599" t="s">
        <v>467</v>
      </c>
      <c r="C7" s="599"/>
      <c r="D7" s="599"/>
      <c r="E7" s="599"/>
      <c r="F7" s="599"/>
      <c r="G7" s="600"/>
    </row>
    <row r="8" spans="1:8" x14ac:dyDescent="0.25">
      <c r="A8" s="603"/>
      <c r="B8" s="608" t="s">
        <v>158</v>
      </c>
      <c r="C8" s="602" t="s">
        <v>468</v>
      </c>
      <c r="D8" s="602" t="s">
        <v>469</v>
      </c>
      <c r="E8" s="602" t="s">
        <v>470</v>
      </c>
      <c r="F8" s="602" t="s">
        <v>471</v>
      </c>
      <c r="G8" s="604" t="s">
        <v>259</v>
      </c>
    </row>
    <row r="9" spans="1:8" ht="15.75" customHeight="1" x14ac:dyDescent="0.25">
      <c r="A9" s="603"/>
      <c r="B9" s="604"/>
      <c r="C9" s="603"/>
      <c r="D9" s="603"/>
      <c r="E9" s="603"/>
      <c r="F9" s="603"/>
      <c r="G9" s="604"/>
    </row>
    <row r="10" spans="1:8" ht="125.25" customHeight="1" x14ac:dyDescent="0.25">
      <c r="A10" s="316" t="s">
        <v>159</v>
      </c>
      <c r="B10" s="317" t="s">
        <v>472</v>
      </c>
      <c r="C10" s="317" t="s">
        <v>473</v>
      </c>
      <c r="D10" s="318" t="s">
        <v>474</v>
      </c>
      <c r="E10" s="317" t="s">
        <v>475</v>
      </c>
      <c r="F10" s="317" t="s">
        <v>476</v>
      </c>
      <c r="G10" s="317" t="s">
        <v>477</v>
      </c>
      <c r="H10" s="319"/>
    </row>
    <row r="11" spans="1:8" ht="70.5" customHeight="1" x14ac:dyDescent="0.25">
      <c r="A11" s="316" t="s">
        <v>478</v>
      </c>
      <c r="B11" s="317" t="s">
        <v>479</v>
      </c>
      <c r="C11" s="317" t="s">
        <v>480</v>
      </c>
      <c r="D11" s="318" t="s">
        <v>474</v>
      </c>
      <c r="E11" s="317" t="s">
        <v>481</v>
      </c>
      <c r="F11" s="317" t="s">
        <v>482</v>
      </c>
      <c r="G11" s="317" t="s">
        <v>483</v>
      </c>
    </row>
    <row r="12" spans="1:8" ht="61.5" customHeight="1" x14ac:dyDescent="0.25">
      <c r="A12" s="605" t="s">
        <v>484</v>
      </c>
      <c r="B12" s="320" t="s">
        <v>485</v>
      </c>
      <c r="C12" s="317" t="s">
        <v>486</v>
      </c>
      <c r="D12" s="318" t="s">
        <v>487</v>
      </c>
      <c r="E12" s="317" t="s">
        <v>488</v>
      </c>
      <c r="F12" s="317" t="s">
        <v>489</v>
      </c>
      <c r="G12" s="317" t="s">
        <v>490</v>
      </c>
    </row>
    <row r="13" spans="1:8" ht="75.75" customHeight="1" x14ac:dyDescent="0.25">
      <c r="A13" s="606"/>
      <c r="B13" s="320" t="s">
        <v>491</v>
      </c>
      <c r="C13" s="317" t="s">
        <v>492</v>
      </c>
      <c r="D13" s="318" t="s">
        <v>487</v>
      </c>
      <c r="E13" s="317" t="s">
        <v>488</v>
      </c>
      <c r="F13" s="317" t="s">
        <v>493</v>
      </c>
      <c r="G13" s="317" t="s">
        <v>494</v>
      </c>
      <c r="H13" s="321"/>
    </row>
    <row r="14" spans="1:8" ht="79.5" customHeight="1" x14ac:dyDescent="0.25">
      <c r="A14" s="606"/>
      <c r="B14" s="320" t="s">
        <v>495</v>
      </c>
      <c r="C14" s="317" t="s">
        <v>496</v>
      </c>
      <c r="D14" s="318" t="s">
        <v>487</v>
      </c>
      <c r="E14" s="317" t="s">
        <v>488</v>
      </c>
      <c r="F14" s="317" t="s">
        <v>497</v>
      </c>
      <c r="G14" s="317" t="s">
        <v>498</v>
      </c>
    </row>
    <row r="15" spans="1:8" ht="59.25" customHeight="1" x14ac:dyDescent="0.25">
      <c r="A15" s="606"/>
      <c r="B15" s="320" t="s">
        <v>499</v>
      </c>
      <c r="C15" s="317" t="s">
        <v>500</v>
      </c>
      <c r="D15" s="318" t="s">
        <v>487</v>
      </c>
      <c r="E15" s="317" t="s">
        <v>488</v>
      </c>
      <c r="F15" s="317" t="s">
        <v>501</v>
      </c>
      <c r="G15" s="317" t="s">
        <v>502</v>
      </c>
    </row>
    <row r="16" spans="1:8" ht="66" customHeight="1" x14ac:dyDescent="0.25">
      <c r="A16" s="606"/>
      <c r="B16" s="320" t="s">
        <v>503</v>
      </c>
      <c r="C16" s="317" t="s">
        <v>504</v>
      </c>
      <c r="D16" s="318" t="s">
        <v>487</v>
      </c>
      <c r="E16" s="317" t="s">
        <v>488</v>
      </c>
      <c r="F16" s="317" t="s">
        <v>505</v>
      </c>
      <c r="G16" s="317" t="s">
        <v>506</v>
      </c>
    </row>
    <row r="17" spans="1:7" ht="75.75" customHeight="1" x14ac:dyDescent="0.25">
      <c r="A17" s="606"/>
      <c r="B17" s="320" t="s">
        <v>507</v>
      </c>
      <c r="C17" s="317" t="s">
        <v>508</v>
      </c>
      <c r="D17" s="318" t="s">
        <v>487</v>
      </c>
      <c r="E17" s="317" t="s">
        <v>488</v>
      </c>
      <c r="F17" s="317" t="s">
        <v>509</v>
      </c>
      <c r="G17" s="317" t="s">
        <v>510</v>
      </c>
    </row>
    <row r="18" spans="1:7" ht="69.75" customHeight="1" x14ac:dyDescent="0.25">
      <c r="A18" s="606"/>
      <c r="B18" s="320" t="s">
        <v>511</v>
      </c>
      <c r="C18" s="317" t="s">
        <v>512</v>
      </c>
      <c r="D18" s="318" t="s">
        <v>487</v>
      </c>
      <c r="E18" s="317" t="s">
        <v>488</v>
      </c>
      <c r="F18" s="317" t="s">
        <v>513</v>
      </c>
      <c r="G18" s="317" t="s">
        <v>514</v>
      </c>
    </row>
    <row r="19" spans="1:7" ht="75" customHeight="1" x14ac:dyDescent="0.25">
      <c r="A19" s="606"/>
      <c r="B19" s="320" t="s">
        <v>515</v>
      </c>
      <c r="C19" s="317" t="s">
        <v>516</v>
      </c>
      <c r="D19" s="318" t="s">
        <v>487</v>
      </c>
      <c r="E19" s="317" t="s">
        <v>488</v>
      </c>
      <c r="F19" s="317" t="s">
        <v>260</v>
      </c>
      <c r="G19" s="317" t="s">
        <v>517</v>
      </c>
    </row>
    <row r="20" spans="1:7" ht="51.75" customHeight="1" x14ac:dyDescent="0.25">
      <c r="A20" s="606"/>
      <c r="B20" s="320" t="s">
        <v>518</v>
      </c>
      <c r="C20" s="317" t="s">
        <v>519</v>
      </c>
      <c r="D20" s="318" t="s">
        <v>487</v>
      </c>
      <c r="E20" s="317" t="s">
        <v>488</v>
      </c>
      <c r="F20" s="317" t="s">
        <v>520</v>
      </c>
      <c r="G20" s="317" t="s">
        <v>521</v>
      </c>
    </row>
    <row r="21" spans="1:7" ht="85.5" customHeight="1" x14ac:dyDescent="0.25">
      <c r="A21" s="606"/>
      <c r="B21" s="320" t="s">
        <v>522</v>
      </c>
      <c r="C21" s="317" t="s">
        <v>523</v>
      </c>
      <c r="D21" s="318" t="s">
        <v>487</v>
      </c>
      <c r="E21" s="317" t="s">
        <v>488</v>
      </c>
      <c r="F21" s="317" t="s">
        <v>524</v>
      </c>
      <c r="G21" s="317" t="s">
        <v>525</v>
      </c>
    </row>
    <row r="22" spans="1:7" ht="63.75" customHeight="1" x14ac:dyDescent="0.25">
      <c r="A22" s="606"/>
      <c r="B22" s="320" t="s">
        <v>526</v>
      </c>
      <c r="C22" s="317" t="s">
        <v>527</v>
      </c>
      <c r="D22" s="318" t="s">
        <v>487</v>
      </c>
      <c r="E22" s="317" t="s">
        <v>488</v>
      </c>
      <c r="F22" s="317" t="s">
        <v>528</v>
      </c>
      <c r="G22" s="317" t="s">
        <v>529</v>
      </c>
    </row>
    <row r="23" spans="1:7" ht="78" customHeight="1" x14ac:dyDescent="0.25">
      <c r="A23" s="606"/>
      <c r="B23" s="320" t="s">
        <v>530</v>
      </c>
      <c r="C23" s="322" t="s">
        <v>531</v>
      </c>
      <c r="D23" s="318" t="s">
        <v>487</v>
      </c>
      <c r="E23" s="317" t="s">
        <v>488</v>
      </c>
      <c r="F23" s="317" t="s">
        <v>532</v>
      </c>
      <c r="G23" s="317" t="s">
        <v>533</v>
      </c>
    </row>
    <row r="24" spans="1:7" ht="81" customHeight="1" x14ac:dyDescent="0.25">
      <c r="A24" s="606"/>
      <c r="B24" s="320" t="s">
        <v>534</v>
      </c>
      <c r="C24" s="317" t="s">
        <v>535</v>
      </c>
      <c r="D24" s="318" t="s">
        <v>487</v>
      </c>
      <c r="E24" s="317" t="s">
        <v>488</v>
      </c>
      <c r="F24" s="317" t="s">
        <v>497</v>
      </c>
      <c r="G24" s="317" t="s">
        <v>536</v>
      </c>
    </row>
    <row r="25" spans="1:7" ht="96" customHeight="1" x14ac:dyDescent="0.25">
      <c r="A25" s="606"/>
      <c r="B25" s="320" t="s">
        <v>537</v>
      </c>
      <c r="C25" s="317" t="s">
        <v>538</v>
      </c>
      <c r="D25" s="318" t="s">
        <v>487</v>
      </c>
      <c r="E25" s="317" t="s">
        <v>488</v>
      </c>
      <c r="F25" s="317" t="s">
        <v>539</v>
      </c>
      <c r="G25" s="317" t="s">
        <v>540</v>
      </c>
    </row>
    <row r="26" spans="1:7" ht="69" customHeight="1" x14ac:dyDescent="0.25">
      <c r="A26" s="606"/>
      <c r="B26" s="320" t="s">
        <v>541</v>
      </c>
      <c r="C26" s="317" t="s">
        <v>542</v>
      </c>
      <c r="D26" s="318" t="s">
        <v>487</v>
      </c>
      <c r="E26" s="317" t="s">
        <v>488</v>
      </c>
      <c r="F26" s="317" t="s">
        <v>543</v>
      </c>
      <c r="G26" s="317" t="s">
        <v>544</v>
      </c>
    </row>
    <row r="27" spans="1:7" ht="84" customHeight="1" x14ac:dyDescent="0.25">
      <c r="A27" s="607"/>
      <c r="B27" s="320" t="s">
        <v>545</v>
      </c>
      <c r="C27" s="317" t="s">
        <v>546</v>
      </c>
      <c r="D27" s="318" t="s">
        <v>487</v>
      </c>
      <c r="E27" s="317" t="s">
        <v>488</v>
      </c>
      <c r="F27" s="317" t="s">
        <v>547</v>
      </c>
      <c r="G27" s="317" t="s">
        <v>548</v>
      </c>
    </row>
    <row r="28" spans="1:7" ht="66" customHeight="1" x14ac:dyDescent="0.25">
      <c r="A28" s="601" t="s">
        <v>549</v>
      </c>
      <c r="B28" s="317" t="s">
        <v>13</v>
      </c>
      <c r="C28" s="317" t="s">
        <v>61</v>
      </c>
      <c r="D28" s="318" t="s">
        <v>487</v>
      </c>
      <c r="E28" s="317" t="s">
        <v>550</v>
      </c>
      <c r="F28" s="317" t="s">
        <v>551</v>
      </c>
      <c r="G28" s="317" t="s">
        <v>262</v>
      </c>
    </row>
    <row r="29" spans="1:7" ht="66.75" customHeight="1" x14ac:dyDescent="0.25">
      <c r="A29" s="601"/>
      <c r="B29" s="317" t="s">
        <v>14</v>
      </c>
      <c r="C29" s="317" t="s">
        <v>62</v>
      </c>
      <c r="D29" s="318" t="s">
        <v>487</v>
      </c>
      <c r="E29" s="317" t="s">
        <v>550</v>
      </c>
      <c r="F29" s="317" t="s">
        <v>263</v>
      </c>
      <c r="G29" s="317" t="s">
        <v>264</v>
      </c>
    </row>
    <row r="30" spans="1:7" ht="77.25" customHeight="1" x14ac:dyDescent="0.25">
      <c r="A30" s="601"/>
      <c r="B30" s="317" t="s">
        <v>15</v>
      </c>
      <c r="C30" s="317" t="s">
        <v>552</v>
      </c>
      <c r="D30" s="318" t="s">
        <v>487</v>
      </c>
      <c r="E30" s="317" t="s">
        <v>550</v>
      </c>
      <c r="F30" s="317" t="s">
        <v>265</v>
      </c>
      <c r="G30" s="317" t="s">
        <v>266</v>
      </c>
    </row>
    <row r="31" spans="1:7" ht="66" customHeight="1" x14ac:dyDescent="0.25">
      <c r="A31" s="601" t="s">
        <v>549</v>
      </c>
      <c r="B31" s="317" t="s">
        <v>16</v>
      </c>
      <c r="C31" s="317" t="s">
        <v>64</v>
      </c>
      <c r="D31" s="318" t="s">
        <v>487</v>
      </c>
      <c r="E31" s="317" t="s">
        <v>550</v>
      </c>
      <c r="F31" s="317" t="s">
        <v>267</v>
      </c>
      <c r="G31" s="317" t="s">
        <v>268</v>
      </c>
    </row>
    <row r="32" spans="1:7" ht="66.75" customHeight="1" x14ac:dyDescent="0.25">
      <c r="A32" s="601"/>
      <c r="B32" s="317" t="s">
        <v>17</v>
      </c>
      <c r="C32" s="317" t="s">
        <v>65</v>
      </c>
      <c r="D32" s="318" t="s">
        <v>487</v>
      </c>
      <c r="E32" s="317" t="s">
        <v>550</v>
      </c>
      <c r="F32" s="317" t="s">
        <v>269</v>
      </c>
      <c r="G32" s="317" t="s">
        <v>270</v>
      </c>
    </row>
    <row r="33" spans="1:7" ht="72" customHeight="1" x14ac:dyDescent="0.25">
      <c r="A33" s="601" t="s">
        <v>549</v>
      </c>
      <c r="B33" s="317" t="s">
        <v>18</v>
      </c>
      <c r="C33" s="317" t="s">
        <v>553</v>
      </c>
      <c r="D33" s="318" t="s">
        <v>487</v>
      </c>
      <c r="E33" s="317" t="s">
        <v>550</v>
      </c>
      <c r="F33" s="317" t="s">
        <v>271</v>
      </c>
      <c r="G33" s="317" t="s">
        <v>272</v>
      </c>
    </row>
    <row r="34" spans="1:7" ht="90.75" customHeight="1" x14ac:dyDescent="0.25">
      <c r="A34" s="601"/>
      <c r="B34" s="317" t="s">
        <v>19</v>
      </c>
      <c r="C34" s="317" t="s">
        <v>67</v>
      </c>
      <c r="D34" s="318" t="s">
        <v>487</v>
      </c>
      <c r="E34" s="317" t="s">
        <v>550</v>
      </c>
      <c r="F34" s="317" t="s">
        <v>554</v>
      </c>
      <c r="G34" s="317" t="s">
        <v>273</v>
      </c>
    </row>
    <row r="35" spans="1:7" ht="69" customHeight="1" x14ac:dyDescent="0.25">
      <c r="A35" s="601" t="s">
        <v>549</v>
      </c>
      <c r="B35" s="317" t="s">
        <v>20</v>
      </c>
      <c r="C35" s="317" t="s">
        <v>555</v>
      </c>
      <c r="D35" s="318" t="s">
        <v>487</v>
      </c>
      <c r="E35" s="317" t="s">
        <v>550</v>
      </c>
      <c r="F35" s="317" t="s">
        <v>274</v>
      </c>
      <c r="G35" s="317" t="s">
        <v>275</v>
      </c>
    </row>
    <row r="36" spans="1:7" ht="55.5" customHeight="1" x14ac:dyDescent="0.25">
      <c r="A36" s="601"/>
      <c r="B36" s="317" t="s">
        <v>21</v>
      </c>
      <c r="C36" s="317" t="s">
        <v>556</v>
      </c>
      <c r="D36" s="318" t="s">
        <v>487</v>
      </c>
      <c r="E36" s="317" t="s">
        <v>550</v>
      </c>
      <c r="F36" s="317" t="s">
        <v>274</v>
      </c>
      <c r="G36" s="317" t="s">
        <v>276</v>
      </c>
    </row>
    <row r="37" spans="1:7" ht="58.5" customHeight="1" x14ac:dyDescent="0.25">
      <c r="A37" s="601" t="s">
        <v>549</v>
      </c>
      <c r="B37" s="317" t="s">
        <v>22</v>
      </c>
      <c r="C37" s="317" t="s">
        <v>70</v>
      </c>
      <c r="D37" s="318" t="s">
        <v>487</v>
      </c>
      <c r="E37" s="317" t="s">
        <v>550</v>
      </c>
      <c r="F37" s="317" t="s">
        <v>274</v>
      </c>
      <c r="G37" s="317" t="s">
        <v>277</v>
      </c>
    </row>
    <row r="38" spans="1:7" ht="63.75" customHeight="1" x14ac:dyDescent="0.25">
      <c r="A38" s="601"/>
      <c r="B38" s="317" t="s">
        <v>557</v>
      </c>
      <c r="C38" s="317" t="s">
        <v>558</v>
      </c>
      <c r="D38" s="318" t="s">
        <v>487</v>
      </c>
      <c r="E38" s="317" t="s">
        <v>550</v>
      </c>
      <c r="F38" s="317" t="s">
        <v>278</v>
      </c>
      <c r="G38" s="317" t="s">
        <v>279</v>
      </c>
    </row>
    <row r="39" spans="1:7" ht="135.75" customHeight="1" x14ac:dyDescent="0.25">
      <c r="A39" s="601"/>
      <c r="B39" s="317" t="s">
        <v>559</v>
      </c>
      <c r="C39" s="317" t="s">
        <v>560</v>
      </c>
      <c r="D39" s="318" t="s">
        <v>487</v>
      </c>
      <c r="E39" s="317" t="s">
        <v>550</v>
      </c>
      <c r="F39" s="317" t="s">
        <v>561</v>
      </c>
      <c r="G39" s="317" t="s">
        <v>408</v>
      </c>
    </row>
    <row r="40" spans="1:7" ht="52.5" customHeight="1" x14ac:dyDescent="0.25">
      <c r="A40" s="601"/>
      <c r="B40" s="317" t="s">
        <v>562</v>
      </c>
      <c r="C40" s="317" t="s">
        <v>73</v>
      </c>
      <c r="D40" s="318" t="s">
        <v>487</v>
      </c>
      <c r="E40" s="317" t="s">
        <v>550</v>
      </c>
      <c r="F40" s="317" t="s">
        <v>281</v>
      </c>
      <c r="G40" s="317" t="s">
        <v>282</v>
      </c>
    </row>
    <row r="41" spans="1:7" ht="139.5" customHeight="1" x14ac:dyDescent="0.25">
      <c r="A41" s="601" t="s">
        <v>549</v>
      </c>
      <c r="B41" s="317" t="s">
        <v>563</v>
      </c>
      <c r="C41" s="317" t="s">
        <v>564</v>
      </c>
      <c r="D41" s="318" t="s">
        <v>487</v>
      </c>
      <c r="E41" s="317" t="s">
        <v>550</v>
      </c>
      <c r="F41" s="317" t="s">
        <v>283</v>
      </c>
      <c r="G41" s="317" t="s">
        <v>284</v>
      </c>
    </row>
    <row r="42" spans="1:7" ht="168.75" customHeight="1" x14ac:dyDescent="0.25">
      <c r="A42" s="601"/>
      <c r="B42" s="317" t="s">
        <v>565</v>
      </c>
      <c r="C42" s="317" t="s">
        <v>75</v>
      </c>
      <c r="D42" s="318" t="s">
        <v>487</v>
      </c>
      <c r="E42" s="317" t="s">
        <v>550</v>
      </c>
      <c r="F42" s="317" t="s">
        <v>285</v>
      </c>
      <c r="G42" s="317" t="s">
        <v>286</v>
      </c>
    </row>
    <row r="43" spans="1:7" ht="204" customHeight="1" x14ac:dyDescent="0.25">
      <c r="A43" s="601"/>
      <c r="B43" s="317" t="s">
        <v>28</v>
      </c>
      <c r="C43" s="317" t="s">
        <v>566</v>
      </c>
      <c r="D43" s="318" t="s">
        <v>487</v>
      </c>
      <c r="E43" s="317" t="s">
        <v>550</v>
      </c>
      <c r="F43" s="317" t="s">
        <v>287</v>
      </c>
      <c r="G43" s="317" t="s">
        <v>416</v>
      </c>
    </row>
    <row r="44" spans="1:7" ht="150" customHeight="1" x14ac:dyDescent="0.25">
      <c r="A44" s="601" t="s">
        <v>549</v>
      </c>
      <c r="B44" s="323" t="s">
        <v>567</v>
      </c>
      <c r="C44" s="323" t="s">
        <v>77</v>
      </c>
      <c r="D44" s="318" t="s">
        <v>487</v>
      </c>
      <c r="E44" s="317" t="s">
        <v>550</v>
      </c>
      <c r="F44" s="323" t="s">
        <v>288</v>
      </c>
      <c r="G44" s="323" t="s">
        <v>289</v>
      </c>
    </row>
    <row r="45" spans="1:7" ht="96.75" customHeight="1" x14ac:dyDescent="0.25">
      <c r="A45" s="601"/>
      <c r="B45" s="323" t="s">
        <v>568</v>
      </c>
      <c r="C45" s="323" t="s">
        <v>78</v>
      </c>
      <c r="D45" s="318" t="s">
        <v>487</v>
      </c>
      <c r="E45" s="317" t="s">
        <v>550</v>
      </c>
      <c r="F45" s="323" t="s">
        <v>260</v>
      </c>
      <c r="G45" s="323" t="s">
        <v>290</v>
      </c>
    </row>
    <row r="46" spans="1:7" ht="84.75" customHeight="1" x14ac:dyDescent="0.25">
      <c r="A46" s="601" t="s">
        <v>549</v>
      </c>
      <c r="B46" s="323" t="s">
        <v>569</v>
      </c>
      <c r="C46" s="323" t="s">
        <v>79</v>
      </c>
      <c r="D46" s="318" t="s">
        <v>487</v>
      </c>
      <c r="E46" s="317" t="s">
        <v>550</v>
      </c>
      <c r="F46" s="323" t="s">
        <v>291</v>
      </c>
      <c r="G46" s="323" t="s">
        <v>292</v>
      </c>
    </row>
    <row r="47" spans="1:7" ht="126.75" customHeight="1" x14ac:dyDescent="0.25">
      <c r="A47" s="601"/>
      <c r="B47" s="323" t="s">
        <v>570</v>
      </c>
      <c r="C47" s="323" t="s">
        <v>80</v>
      </c>
      <c r="D47" s="318" t="s">
        <v>487</v>
      </c>
      <c r="E47" s="317" t="s">
        <v>550</v>
      </c>
      <c r="F47" s="323" t="s">
        <v>291</v>
      </c>
      <c r="G47" s="323" t="s">
        <v>293</v>
      </c>
    </row>
    <row r="48" spans="1:7" ht="135.75" customHeight="1" x14ac:dyDescent="0.25">
      <c r="A48" s="601" t="s">
        <v>549</v>
      </c>
      <c r="B48" s="323" t="s">
        <v>571</v>
      </c>
      <c r="C48" s="323" t="s">
        <v>81</v>
      </c>
      <c r="D48" s="318" t="s">
        <v>487</v>
      </c>
      <c r="E48" s="317" t="s">
        <v>550</v>
      </c>
      <c r="F48" s="323" t="s">
        <v>294</v>
      </c>
      <c r="G48" s="323" t="s">
        <v>295</v>
      </c>
    </row>
    <row r="49" spans="1:7" ht="78.75" customHeight="1" x14ac:dyDescent="0.25">
      <c r="A49" s="601"/>
      <c r="B49" s="323" t="s">
        <v>34</v>
      </c>
      <c r="C49" s="323" t="s">
        <v>572</v>
      </c>
      <c r="D49" s="318" t="s">
        <v>487</v>
      </c>
      <c r="E49" s="317" t="s">
        <v>550</v>
      </c>
      <c r="F49" s="323" t="s">
        <v>296</v>
      </c>
      <c r="G49" s="323" t="s">
        <v>297</v>
      </c>
    </row>
    <row r="50" spans="1:7" ht="113.25" customHeight="1" x14ac:dyDescent="0.25">
      <c r="A50" s="601" t="s">
        <v>549</v>
      </c>
      <c r="B50" s="323" t="s">
        <v>573</v>
      </c>
      <c r="C50" s="323" t="s">
        <v>83</v>
      </c>
      <c r="D50" s="318" t="s">
        <v>487</v>
      </c>
      <c r="E50" s="317" t="s">
        <v>550</v>
      </c>
      <c r="F50" s="323" t="s">
        <v>285</v>
      </c>
      <c r="G50" s="323" t="s">
        <v>298</v>
      </c>
    </row>
    <row r="51" spans="1:7" ht="123.75" customHeight="1" x14ac:dyDescent="0.25">
      <c r="A51" s="601"/>
      <c r="B51" s="323" t="s">
        <v>574</v>
      </c>
      <c r="C51" s="323" t="s">
        <v>84</v>
      </c>
      <c r="D51" s="318" t="s">
        <v>487</v>
      </c>
      <c r="E51" s="317" t="s">
        <v>550</v>
      </c>
      <c r="F51" s="323" t="s">
        <v>283</v>
      </c>
      <c r="G51" s="323" t="s">
        <v>299</v>
      </c>
    </row>
    <row r="52" spans="1:7" ht="128.25" customHeight="1" x14ac:dyDescent="0.25">
      <c r="A52" s="601"/>
      <c r="B52" s="323" t="s">
        <v>575</v>
      </c>
      <c r="C52" s="323" t="s">
        <v>85</v>
      </c>
      <c r="D52" s="318" t="s">
        <v>487</v>
      </c>
      <c r="E52" s="317" t="s">
        <v>550</v>
      </c>
      <c r="F52" s="323" t="s">
        <v>300</v>
      </c>
      <c r="G52" s="323" t="s">
        <v>301</v>
      </c>
    </row>
    <row r="53" spans="1:7" ht="128.25" customHeight="1" x14ac:dyDescent="0.25">
      <c r="A53" s="601" t="s">
        <v>549</v>
      </c>
      <c r="B53" s="323" t="s">
        <v>576</v>
      </c>
      <c r="C53" s="323" t="s">
        <v>86</v>
      </c>
      <c r="D53" s="318" t="s">
        <v>487</v>
      </c>
      <c r="E53" s="317" t="s">
        <v>550</v>
      </c>
      <c r="F53" s="323" t="s">
        <v>302</v>
      </c>
      <c r="G53" s="323" t="s">
        <v>303</v>
      </c>
    </row>
    <row r="54" spans="1:7" ht="78.75" customHeight="1" x14ac:dyDescent="0.25">
      <c r="A54" s="601"/>
      <c r="B54" s="323" t="s">
        <v>577</v>
      </c>
      <c r="C54" s="323" t="s">
        <v>578</v>
      </c>
      <c r="D54" s="318" t="s">
        <v>487</v>
      </c>
      <c r="E54" s="317" t="s">
        <v>550</v>
      </c>
      <c r="F54" s="323" t="s">
        <v>304</v>
      </c>
      <c r="G54" s="323" t="s">
        <v>579</v>
      </c>
    </row>
    <row r="55" spans="1:7" ht="72.75" customHeight="1" x14ac:dyDescent="0.25">
      <c r="A55" s="601"/>
      <c r="B55" s="323" t="s">
        <v>580</v>
      </c>
      <c r="C55" s="323" t="s">
        <v>88</v>
      </c>
      <c r="D55" s="318" t="s">
        <v>487</v>
      </c>
      <c r="E55" s="317" t="s">
        <v>550</v>
      </c>
      <c r="F55" s="323" t="s">
        <v>306</v>
      </c>
      <c r="G55" s="323" t="s">
        <v>307</v>
      </c>
    </row>
    <row r="56" spans="1:7" ht="68.25" customHeight="1" x14ac:dyDescent="0.25">
      <c r="A56" s="601"/>
      <c r="B56" s="323" t="s">
        <v>581</v>
      </c>
      <c r="C56" s="323" t="s">
        <v>89</v>
      </c>
      <c r="D56" s="318" t="s">
        <v>487</v>
      </c>
      <c r="E56" s="317" t="s">
        <v>550</v>
      </c>
      <c r="F56" s="323" t="s">
        <v>308</v>
      </c>
      <c r="G56" s="323" t="s">
        <v>309</v>
      </c>
    </row>
    <row r="57" spans="1:7" ht="124.5" customHeight="1" x14ac:dyDescent="0.25">
      <c r="A57" s="601" t="s">
        <v>549</v>
      </c>
      <c r="B57" s="323" t="s">
        <v>582</v>
      </c>
      <c r="C57" s="323" t="s">
        <v>90</v>
      </c>
      <c r="D57" s="318" t="s">
        <v>487</v>
      </c>
      <c r="E57" s="317" t="s">
        <v>550</v>
      </c>
      <c r="F57" s="323" t="s">
        <v>310</v>
      </c>
      <c r="G57" s="323" t="s">
        <v>311</v>
      </c>
    </row>
    <row r="58" spans="1:7" ht="110.25" customHeight="1" x14ac:dyDescent="0.25">
      <c r="A58" s="601"/>
      <c r="B58" s="323" t="s">
        <v>583</v>
      </c>
      <c r="C58" s="323" t="s">
        <v>584</v>
      </c>
      <c r="D58" s="318" t="s">
        <v>487</v>
      </c>
      <c r="E58" s="317" t="s">
        <v>550</v>
      </c>
      <c r="F58" s="323" t="s">
        <v>585</v>
      </c>
      <c r="G58" s="323" t="s">
        <v>312</v>
      </c>
    </row>
    <row r="59" spans="1:7" ht="80.25" customHeight="1" x14ac:dyDescent="0.25">
      <c r="A59" s="601"/>
      <c r="B59" s="323" t="s">
        <v>586</v>
      </c>
      <c r="C59" s="323" t="s">
        <v>92</v>
      </c>
      <c r="D59" s="318" t="s">
        <v>487</v>
      </c>
      <c r="E59" s="317" t="s">
        <v>550</v>
      </c>
      <c r="F59" s="323" t="s">
        <v>313</v>
      </c>
      <c r="G59" s="323" t="s">
        <v>314</v>
      </c>
    </row>
    <row r="60" spans="1:7" ht="108.75" customHeight="1" x14ac:dyDescent="0.25">
      <c r="A60" s="316" t="s">
        <v>549</v>
      </c>
      <c r="B60" s="323" t="s">
        <v>587</v>
      </c>
      <c r="C60" s="323" t="s">
        <v>588</v>
      </c>
      <c r="D60" s="318" t="s">
        <v>487</v>
      </c>
      <c r="E60" s="317" t="s">
        <v>550</v>
      </c>
      <c r="F60" s="323" t="s">
        <v>315</v>
      </c>
      <c r="G60" s="323" t="s">
        <v>316</v>
      </c>
    </row>
    <row r="61" spans="1:7" ht="55.5" customHeight="1" x14ac:dyDescent="0.25">
      <c r="A61" s="601" t="s">
        <v>549</v>
      </c>
      <c r="B61" s="323" t="s">
        <v>46</v>
      </c>
      <c r="C61" s="323" t="s">
        <v>589</v>
      </c>
      <c r="D61" s="318" t="s">
        <v>487</v>
      </c>
      <c r="E61" s="317" t="s">
        <v>550</v>
      </c>
      <c r="F61" s="323" t="s">
        <v>317</v>
      </c>
      <c r="G61" s="323" t="s">
        <v>318</v>
      </c>
    </row>
    <row r="62" spans="1:7" ht="71.25" customHeight="1" x14ac:dyDescent="0.25">
      <c r="A62" s="601"/>
      <c r="B62" s="323" t="s">
        <v>590</v>
      </c>
      <c r="C62" s="323" t="s">
        <v>591</v>
      </c>
      <c r="D62" s="318" t="s">
        <v>487</v>
      </c>
      <c r="E62" s="317" t="s">
        <v>550</v>
      </c>
      <c r="F62" s="323" t="s">
        <v>319</v>
      </c>
      <c r="G62" s="323" t="s">
        <v>320</v>
      </c>
    </row>
    <row r="63" spans="1:7" ht="61.5" customHeight="1" x14ac:dyDescent="0.25">
      <c r="A63" s="601"/>
      <c r="B63" s="323" t="s">
        <v>48</v>
      </c>
      <c r="C63" s="323" t="s">
        <v>96</v>
      </c>
      <c r="D63" s="318" t="s">
        <v>487</v>
      </c>
      <c r="E63" s="317" t="s">
        <v>550</v>
      </c>
      <c r="F63" s="323" t="s">
        <v>321</v>
      </c>
      <c r="G63" s="323" t="s">
        <v>322</v>
      </c>
    </row>
    <row r="64" spans="1:7" ht="117" customHeight="1" x14ac:dyDescent="0.25">
      <c r="A64" s="601" t="s">
        <v>592</v>
      </c>
      <c r="B64" s="323" t="s">
        <v>593</v>
      </c>
      <c r="C64" s="323" t="s">
        <v>594</v>
      </c>
      <c r="D64" s="318" t="s">
        <v>487</v>
      </c>
      <c r="E64" s="317" t="s">
        <v>550</v>
      </c>
      <c r="F64" s="323" t="s">
        <v>323</v>
      </c>
      <c r="G64" s="323" t="s">
        <v>324</v>
      </c>
    </row>
    <row r="65" spans="1:7" ht="97.5" customHeight="1" x14ac:dyDescent="0.25">
      <c r="A65" s="601"/>
      <c r="B65" s="323" t="s">
        <v>595</v>
      </c>
      <c r="C65" s="323" t="s">
        <v>98</v>
      </c>
      <c r="D65" s="318" t="s">
        <v>487</v>
      </c>
      <c r="E65" s="317" t="s">
        <v>550</v>
      </c>
      <c r="F65" s="323" t="s">
        <v>325</v>
      </c>
      <c r="G65" s="323" t="s">
        <v>326</v>
      </c>
    </row>
    <row r="66" spans="1:7" ht="94.5" customHeight="1" x14ac:dyDescent="0.25">
      <c r="A66" s="601"/>
      <c r="B66" s="323" t="s">
        <v>596</v>
      </c>
      <c r="C66" s="323" t="s">
        <v>597</v>
      </c>
      <c r="D66" s="318" t="s">
        <v>487</v>
      </c>
      <c r="E66" s="317" t="s">
        <v>550</v>
      </c>
      <c r="F66" s="323" t="s">
        <v>327</v>
      </c>
      <c r="G66" s="323" t="s">
        <v>328</v>
      </c>
    </row>
    <row r="67" spans="1:7" ht="172.5" customHeight="1" x14ac:dyDescent="0.25">
      <c r="A67" s="601" t="s">
        <v>549</v>
      </c>
      <c r="B67" s="323" t="s">
        <v>598</v>
      </c>
      <c r="C67" s="323" t="s">
        <v>100</v>
      </c>
      <c r="D67" s="318" t="s">
        <v>487</v>
      </c>
      <c r="E67" s="317" t="s">
        <v>550</v>
      </c>
      <c r="F67" s="323" t="s">
        <v>329</v>
      </c>
      <c r="G67" s="323" t="s">
        <v>330</v>
      </c>
    </row>
    <row r="68" spans="1:7" ht="147" customHeight="1" x14ac:dyDescent="0.25">
      <c r="A68" s="601"/>
      <c r="B68" s="323" t="s">
        <v>53</v>
      </c>
      <c r="C68" s="323" t="s">
        <v>101</v>
      </c>
      <c r="D68" s="318" t="s">
        <v>487</v>
      </c>
      <c r="E68" s="317" t="s">
        <v>550</v>
      </c>
      <c r="F68" s="323" t="s">
        <v>331</v>
      </c>
      <c r="G68" s="323" t="s">
        <v>332</v>
      </c>
    </row>
    <row r="69" spans="1:7" ht="162.75" customHeight="1" x14ac:dyDescent="0.25">
      <c r="A69" s="601"/>
      <c r="B69" s="323" t="s">
        <v>599</v>
      </c>
      <c r="C69" s="323" t="s">
        <v>102</v>
      </c>
      <c r="D69" s="318" t="s">
        <v>487</v>
      </c>
      <c r="E69" s="317" t="s">
        <v>550</v>
      </c>
      <c r="F69" s="323" t="s">
        <v>331</v>
      </c>
      <c r="G69" s="323" t="s">
        <v>333</v>
      </c>
    </row>
    <row r="70" spans="1:7" ht="191.25" customHeight="1" x14ac:dyDescent="0.25">
      <c r="A70" s="601" t="s">
        <v>549</v>
      </c>
      <c r="B70" s="323" t="s">
        <v>55</v>
      </c>
      <c r="C70" s="323" t="s">
        <v>103</v>
      </c>
      <c r="D70" s="318" t="s">
        <v>487</v>
      </c>
      <c r="E70" s="317" t="s">
        <v>550</v>
      </c>
      <c r="F70" s="323" t="s">
        <v>334</v>
      </c>
      <c r="G70" s="323" t="s">
        <v>335</v>
      </c>
    </row>
    <row r="71" spans="1:7" ht="78" customHeight="1" x14ac:dyDescent="0.25">
      <c r="A71" s="601"/>
      <c r="B71" s="323" t="s">
        <v>56</v>
      </c>
      <c r="C71" s="323" t="s">
        <v>104</v>
      </c>
      <c r="D71" s="318" t="s">
        <v>487</v>
      </c>
      <c r="E71" s="317" t="s">
        <v>550</v>
      </c>
      <c r="F71" s="323" t="s">
        <v>336</v>
      </c>
      <c r="G71" s="323" t="s">
        <v>337</v>
      </c>
    </row>
    <row r="72" spans="1:7" ht="160.5" customHeight="1" x14ac:dyDescent="0.25">
      <c r="A72" s="601" t="s">
        <v>600</v>
      </c>
      <c r="B72" s="323" t="s">
        <v>57</v>
      </c>
      <c r="C72" s="323" t="s">
        <v>105</v>
      </c>
      <c r="D72" s="318" t="s">
        <v>487</v>
      </c>
      <c r="E72" s="317" t="s">
        <v>550</v>
      </c>
      <c r="F72" s="323" t="s">
        <v>336</v>
      </c>
      <c r="G72" s="323" t="s">
        <v>338</v>
      </c>
    </row>
    <row r="73" spans="1:7" ht="84" customHeight="1" x14ac:dyDescent="0.25">
      <c r="A73" s="601"/>
      <c r="B73" s="323" t="s">
        <v>601</v>
      </c>
      <c r="C73" s="323" t="s">
        <v>602</v>
      </c>
      <c r="D73" s="318" t="s">
        <v>487</v>
      </c>
      <c r="E73" s="317" t="s">
        <v>550</v>
      </c>
      <c r="F73" s="323" t="s">
        <v>339</v>
      </c>
      <c r="G73" s="323" t="s">
        <v>340</v>
      </c>
    </row>
    <row r="74" spans="1:7" ht="66" customHeight="1" x14ac:dyDescent="0.25">
      <c r="A74" s="601"/>
      <c r="B74" s="323" t="s">
        <v>59</v>
      </c>
      <c r="C74" s="323" t="s">
        <v>603</v>
      </c>
      <c r="D74" s="318" t="s">
        <v>487</v>
      </c>
      <c r="E74" s="317" t="s">
        <v>550</v>
      </c>
      <c r="F74" s="323" t="s">
        <v>341</v>
      </c>
      <c r="G74" s="323" t="s">
        <v>342</v>
      </c>
    </row>
    <row r="75" spans="1:7" ht="161.25" customHeight="1" x14ac:dyDescent="0.25">
      <c r="A75" s="324"/>
      <c r="B75" s="310"/>
      <c r="C75" s="310"/>
      <c r="D75" s="310"/>
      <c r="E75" s="310"/>
      <c r="F75" s="310"/>
      <c r="G75" s="310"/>
    </row>
    <row r="76" spans="1:7" ht="129" customHeight="1" x14ac:dyDescent="0.25">
      <c r="A76" s="610" t="s">
        <v>604</v>
      </c>
      <c r="B76" s="610"/>
      <c r="C76" s="610"/>
      <c r="D76" s="610"/>
      <c r="E76" s="610"/>
      <c r="F76" s="610"/>
      <c r="G76" s="610"/>
    </row>
    <row r="77" spans="1:7" x14ac:dyDescent="0.25">
      <c r="A77" s="325" t="s">
        <v>605</v>
      </c>
    </row>
    <row r="78" spans="1:7" ht="30.75" customHeight="1" x14ac:dyDescent="0.25">
      <c r="A78" s="609" t="s">
        <v>606</v>
      </c>
      <c r="B78" s="609"/>
      <c r="C78" s="609"/>
      <c r="D78" s="609"/>
      <c r="E78" s="609"/>
      <c r="F78" s="609"/>
      <c r="G78" s="609"/>
    </row>
    <row r="79" spans="1:7" ht="15" customHeight="1" x14ac:dyDescent="0.25">
      <c r="A79" s="609" t="s">
        <v>607</v>
      </c>
      <c r="B79" s="609"/>
      <c r="C79" s="609"/>
      <c r="D79" s="609"/>
      <c r="E79" s="609"/>
      <c r="F79" s="609"/>
      <c r="G79" s="609"/>
    </row>
    <row r="80" spans="1:7" ht="15" customHeight="1" x14ac:dyDescent="0.25">
      <c r="A80" s="609" t="s">
        <v>608</v>
      </c>
      <c r="B80" s="609"/>
      <c r="C80" s="609"/>
      <c r="D80" s="609"/>
      <c r="E80" s="609"/>
      <c r="F80" s="609"/>
      <c r="G80" s="609"/>
    </row>
    <row r="81" spans="1:7" ht="15" customHeight="1" x14ac:dyDescent="0.25">
      <c r="A81" s="609" t="s">
        <v>609</v>
      </c>
      <c r="B81" s="609"/>
      <c r="C81" s="609"/>
      <c r="D81" s="609"/>
      <c r="E81" s="609"/>
      <c r="F81" s="609"/>
      <c r="G81" s="609"/>
    </row>
    <row r="83" spans="1:7" x14ac:dyDescent="0.25">
      <c r="A83" s="325" t="s">
        <v>610</v>
      </c>
    </row>
    <row r="84" spans="1:7" ht="27.75" customHeight="1" x14ac:dyDescent="0.25">
      <c r="A84" s="609" t="s">
        <v>611</v>
      </c>
      <c r="B84" s="609"/>
      <c r="C84" s="609"/>
      <c r="D84" s="609"/>
      <c r="E84" s="609"/>
      <c r="F84" s="609"/>
      <c r="G84" s="609"/>
    </row>
    <row r="85" spans="1:7" ht="29.25" customHeight="1" x14ac:dyDescent="0.25">
      <c r="A85" s="609" t="s">
        <v>612</v>
      </c>
      <c r="B85" s="609"/>
      <c r="C85" s="609"/>
      <c r="D85" s="609"/>
      <c r="E85" s="609"/>
      <c r="F85" s="609"/>
      <c r="G85" s="609"/>
    </row>
    <row r="86" spans="1:7" ht="28.5" customHeight="1" x14ac:dyDescent="0.25">
      <c r="A86" s="609" t="s">
        <v>613</v>
      </c>
      <c r="B86" s="609"/>
      <c r="C86" s="609"/>
      <c r="D86" s="609"/>
      <c r="E86" s="609"/>
      <c r="F86" s="609"/>
      <c r="G86" s="609"/>
    </row>
    <row r="87" spans="1:7" ht="31.5" customHeight="1" x14ac:dyDescent="0.25">
      <c r="A87" s="609" t="s">
        <v>614</v>
      </c>
      <c r="B87" s="609"/>
      <c r="C87" s="609"/>
      <c r="D87" s="609"/>
      <c r="E87" s="609"/>
      <c r="F87" s="609"/>
      <c r="G87" s="609"/>
    </row>
  </sheetData>
  <mergeCells count="39">
    <mergeCell ref="A81:G81"/>
    <mergeCell ref="A84:G84"/>
    <mergeCell ref="A85:G85"/>
    <mergeCell ref="A86:G86"/>
    <mergeCell ref="A87:G87"/>
    <mergeCell ref="A46:A47"/>
    <mergeCell ref="A80:G80"/>
    <mergeCell ref="A50:A52"/>
    <mergeCell ref="A53:A56"/>
    <mergeCell ref="A57:A59"/>
    <mergeCell ref="A61:A63"/>
    <mergeCell ref="A64:A66"/>
    <mergeCell ref="A67:A69"/>
    <mergeCell ref="A70:A71"/>
    <mergeCell ref="A72:A74"/>
    <mergeCell ref="A76:G76"/>
    <mergeCell ref="A78:G78"/>
    <mergeCell ref="A79:G79"/>
    <mergeCell ref="A48:A49"/>
    <mergeCell ref="F8:F9"/>
    <mergeCell ref="G8:G9"/>
    <mergeCell ref="A12:A27"/>
    <mergeCell ref="A28:A30"/>
    <mergeCell ref="A31:A32"/>
    <mergeCell ref="A33:A34"/>
    <mergeCell ref="A8:A9"/>
    <mergeCell ref="B8:B9"/>
    <mergeCell ref="C8:C9"/>
    <mergeCell ref="D8:D9"/>
    <mergeCell ref="E8:E9"/>
    <mergeCell ref="A35:A36"/>
    <mergeCell ref="A37:A40"/>
    <mergeCell ref="A41:A43"/>
    <mergeCell ref="A44:A45"/>
    <mergeCell ref="B2:C2"/>
    <mergeCell ref="B3:C3"/>
    <mergeCell ref="B4:G4"/>
    <mergeCell ref="B5:G5"/>
    <mergeCell ref="B7:G7"/>
  </mergeCells>
  <printOptions horizontalCentered="1"/>
  <pageMargins left="0.25" right="0.25" top="0.69" bottom="0.55000000000000004" header="0.3" footer="0.3"/>
  <pageSetup scale="63" fitToHeight="0" orientation="portrait" verticalDpi="4294967293" r:id="rId1"/>
  <rowBreaks count="5" manualBreakCount="5">
    <brk id="21" max="6" man="1"/>
    <brk id="36" max="6" man="1"/>
    <brk id="45" max="6" man="1"/>
    <brk id="56" max="6" man="1"/>
    <brk id="67" max="6"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60"/>
  <sheetViews>
    <sheetView tabSelected="1" zoomScaleNormal="100" workbookViewId="0">
      <selection activeCell="I8" sqref="I8"/>
    </sheetView>
  </sheetViews>
  <sheetFormatPr baseColWidth="10" defaultRowHeight="15" x14ac:dyDescent="0.25"/>
  <cols>
    <col min="1" max="1" width="13.140625" customWidth="1"/>
    <col min="2" max="2" width="22" customWidth="1"/>
    <col min="3" max="3" width="9.28515625" customWidth="1"/>
    <col min="4" max="4" width="11.28515625" customWidth="1"/>
    <col min="5" max="5" width="12.42578125" customWidth="1"/>
    <col min="6" max="6" width="10.42578125" customWidth="1"/>
    <col min="7" max="7" width="3.5703125" customWidth="1"/>
    <col min="8" max="8" width="3.85546875" customWidth="1"/>
    <col min="9" max="9" width="6.28515625" customWidth="1"/>
    <col min="10" max="10" width="3.42578125" customWidth="1"/>
    <col min="11" max="11" width="3.85546875" customWidth="1"/>
    <col min="12" max="12" width="5.7109375" customWidth="1"/>
    <col min="13" max="13" width="3.7109375" customWidth="1"/>
    <col min="14" max="14" width="4.140625" customWidth="1"/>
    <col min="15" max="15" width="6.140625" customWidth="1"/>
    <col min="16" max="16" width="4.140625" customWidth="1"/>
    <col min="17" max="17" width="3.85546875" customWidth="1"/>
    <col min="18" max="18" width="6.5703125" customWidth="1"/>
    <col min="19" max="19" width="6" customWidth="1"/>
    <col min="22" max="22" width="8.85546875" customWidth="1"/>
    <col min="23" max="23" width="7.85546875" customWidth="1"/>
    <col min="24" max="24" width="8" customWidth="1"/>
  </cols>
  <sheetData>
    <row r="1" spans="1:24" ht="41.25" customHeight="1" x14ac:dyDescent="0.25"/>
    <row r="2" spans="1:24" ht="18" customHeight="1" x14ac:dyDescent="0.25">
      <c r="A2" s="611" t="s">
        <v>615</v>
      </c>
      <c r="B2" s="612"/>
      <c r="C2" s="612"/>
      <c r="D2" s="612"/>
      <c r="E2" s="612"/>
      <c r="F2" s="612"/>
      <c r="G2" s="612"/>
      <c r="H2" s="612"/>
      <c r="I2" s="612"/>
      <c r="J2" s="612"/>
      <c r="K2" s="612"/>
      <c r="L2" s="612"/>
      <c r="M2" s="612"/>
      <c r="N2" s="612"/>
      <c r="O2" s="612"/>
      <c r="P2" s="612"/>
      <c r="Q2" s="612"/>
      <c r="R2" s="612"/>
      <c r="S2" s="612"/>
      <c r="T2" s="612"/>
      <c r="U2" s="612"/>
      <c r="V2" s="612"/>
      <c r="W2" s="612"/>
      <c r="X2" s="612"/>
    </row>
    <row r="3" spans="1:24" ht="18" customHeight="1" x14ac:dyDescent="0.25">
      <c r="A3" s="613" t="s">
        <v>616</v>
      </c>
      <c r="B3" s="614"/>
      <c r="C3" s="614"/>
      <c r="D3" s="614"/>
      <c r="E3" s="614"/>
      <c r="F3" s="614"/>
      <c r="G3" s="614"/>
      <c r="H3" s="614"/>
      <c r="I3" s="614"/>
      <c r="J3" s="614"/>
      <c r="K3" s="614"/>
      <c r="L3" s="614"/>
      <c r="M3" s="614"/>
      <c r="N3" s="614"/>
      <c r="O3" s="614"/>
      <c r="P3" s="614"/>
      <c r="Q3" s="614"/>
      <c r="R3" s="614"/>
      <c r="S3" s="614"/>
      <c r="T3" s="614"/>
      <c r="U3" s="614"/>
      <c r="V3" s="614"/>
      <c r="W3" s="614"/>
      <c r="X3" s="614"/>
    </row>
    <row r="4" spans="1:24" ht="18" customHeight="1" x14ac:dyDescent="0.25">
      <c r="A4" s="615"/>
      <c r="B4" s="616"/>
      <c r="C4" s="616"/>
      <c r="D4" s="616"/>
      <c r="E4" s="616"/>
      <c r="F4" s="617"/>
      <c r="G4" s="618" t="s">
        <v>343</v>
      </c>
      <c r="H4" s="618"/>
      <c r="I4" s="618"/>
      <c r="J4" s="618"/>
      <c r="K4" s="618"/>
      <c r="L4" s="618"/>
      <c r="M4" s="618"/>
      <c r="N4" s="618"/>
      <c r="O4" s="618"/>
      <c r="P4" s="618"/>
      <c r="Q4" s="618"/>
      <c r="R4" s="618"/>
      <c r="S4" s="618"/>
      <c r="T4" s="618"/>
      <c r="U4" s="618"/>
      <c r="V4" s="618"/>
      <c r="W4" s="618"/>
      <c r="X4" s="618"/>
    </row>
    <row r="5" spans="1:24" ht="32.25" customHeight="1" x14ac:dyDescent="0.25">
      <c r="A5" s="627" t="s">
        <v>617</v>
      </c>
      <c r="B5" s="627" t="s">
        <v>618</v>
      </c>
      <c r="C5" s="627" t="s">
        <v>619</v>
      </c>
      <c r="D5" s="628" t="s">
        <v>620</v>
      </c>
      <c r="E5" s="630" t="s">
        <v>621</v>
      </c>
      <c r="F5" s="620" t="s">
        <v>622</v>
      </c>
      <c r="G5" s="622" t="s">
        <v>344</v>
      </c>
      <c r="H5" s="622"/>
      <c r="I5" s="326" t="s">
        <v>623</v>
      </c>
      <c r="J5" s="623" t="s">
        <v>345</v>
      </c>
      <c r="K5" s="624"/>
      <c r="L5" s="327" t="s">
        <v>623</v>
      </c>
      <c r="M5" s="625" t="s">
        <v>346</v>
      </c>
      <c r="N5" s="626"/>
      <c r="O5" s="327" t="s">
        <v>623</v>
      </c>
      <c r="P5" s="625" t="s">
        <v>347</v>
      </c>
      <c r="Q5" s="626"/>
      <c r="R5" s="327" t="s">
        <v>623</v>
      </c>
      <c r="S5" s="328"/>
      <c r="T5" s="632" t="s">
        <v>624</v>
      </c>
      <c r="U5" s="632" t="s">
        <v>625</v>
      </c>
      <c r="V5" s="633" t="s">
        <v>626</v>
      </c>
      <c r="W5" s="633"/>
      <c r="X5" s="633"/>
    </row>
    <row r="6" spans="1:24" ht="27.75" customHeight="1" x14ac:dyDescent="0.25">
      <c r="A6" s="627"/>
      <c r="B6" s="627"/>
      <c r="C6" s="627"/>
      <c r="D6" s="629"/>
      <c r="E6" s="631"/>
      <c r="F6" s="621"/>
      <c r="G6" s="329" t="s">
        <v>627</v>
      </c>
      <c r="H6" s="329" t="s">
        <v>628</v>
      </c>
      <c r="I6" s="329" t="s">
        <v>629</v>
      </c>
      <c r="J6" s="330" t="s">
        <v>627</v>
      </c>
      <c r="K6" s="330" t="s">
        <v>628</v>
      </c>
      <c r="L6" s="330" t="s">
        <v>629</v>
      </c>
      <c r="M6" s="329" t="s">
        <v>627</v>
      </c>
      <c r="N6" s="329" t="s">
        <v>628</v>
      </c>
      <c r="O6" s="329" t="s">
        <v>629</v>
      </c>
      <c r="P6" s="330" t="s">
        <v>627</v>
      </c>
      <c r="Q6" s="330" t="s">
        <v>628</v>
      </c>
      <c r="R6" s="330" t="s">
        <v>629</v>
      </c>
      <c r="S6" s="331" t="s">
        <v>630</v>
      </c>
      <c r="T6" s="632"/>
      <c r="U6" s="632"/>
      <c r="V6" s="332" t="s">
        <v>631</v>
      </c>
      <c r="W6" s="333" t="s">
        <v>632</v>
      </c>
      <c r="X6" s="334" t="s">
        <v>633</v>
      </c>
    </row>
    <row r="7" spans="1:24" ht="66.75" customHeight="1" x14ac:dyDescent="0.25">
      <c r="A7" s="619" t="s">
        <v>13</v>
      </c>
      <c r="B7" s="335" t="s">
        <v>13</v>
      </c>
      <c r="C7" s="336" t="s">
        <v>634</v>
      </c>
      <c r="D7" s="337" t="s">
        <v>61</v>
      </c>
      <c r="E7" s="337" t="s">
        <v>109</v>
      </c>
      <c r="F7" s="338">
        <v>46</v>
      </c>
      <c r="G7" s="339">
        <v>0</v>
      </c>
      <c r="H7" s="340">
        <v>0</v>
      </c>
      <c r="I7" s="340">
        <v>0</v>
      </c>
      <c r="J7" s="341">
        <v>0</v>
      </c>
      <c r="K7" s="342">
        <v>0</v>
      </c>
      <c r="L7" s="341">
        <v>0</v>
      </c>
      <c r="M7" s="340">
        <v>0</v>
      </c>
      <c r="N7" s="340">
        <v>0</v>
      </c>
      <c r="O7" s="340">
        <v>0</v>
      </c>
      <c r="P7" s="342">
        <v>46</v>
      </c>
      <c r="Q7" s="341">
        <v>46</v>
      </c>
      <c r="R7" s="343">
        <v>100</v>
      </c>
      <c r="S7" s="343">
        <f>I7+L7+O7+R7</f>
        <v>100</v>
      </c>
      <c r="T7" s="344">
        <f t="shared" ref="T7:T53" si="0">H7+K7+N7+Q7</f>
        <v>46</v>
      </c>
      <c r="U7" s="345">
        <f t="shared" ref="U7:U53" si="1">T7/F7</f>
        <v>1</v>
      </c>
      <c r="V7" s="346"/>
      <c r="W7" s="344"/>
      <c r="X7" s="344"/>
    </row>
    <row r="8" spans="1:24" ht="60" customHeight="1" x14ac:dyDescent="0.25">
      <c r="A8" s="619"/>
      <c r="B8" s="335" t="s">
        <v>14</v>
      </c>
      <c r="C8" s="336" t="s">
        <v>634</v>
      </c>
      <c r="D8" s="337" t="s">
        <v>62</v>
      </c>
      <c r="E8" s="337" t="s">
        <v>110</v>
      </c>
      <c r="F8" s="347">
        <v>1</v>
      </c>
      <c r="G8" s="339">
        <v>0</v>
      </c>
      <c r="H8" s="340">
        <v>0</v>
      </c>
      <c r="I8" s="340">
        <v>0</v>
      </c>
      <c r="J8" s="341">
        <v>1</v>
      </c>
      <c r="K8" s="342">
        <v>1</v>
      </c>
      <c r="L8" s="348">
        <v>100</v>
      </c>
      <c r="M8" s="340">
        <v>0</v>
      </c>
      <c r="N8" s="340">
        <v>0</v>
      </c>
      <c r="O8" s="340">
        <v>0</v>
      </c>
      <c r="P8" s="341">
        <v>0</v>
      </c>
      <c r="Q8" s="341">
        <v>0</v>
      </c>
      <c r="R8" s="343">
        <v>0</v>
      </c>
      <c r="S8" s="343">
        <f t="shared" ref="S8:S53" si="2">I8+L8+O8+R8</f>
        <v>100</v>
      </c>
      <c r="T8" s="349">
        <f t="shared" si="0"/>
        <v>1</v>
      </c>
      <c r="U8" s="345">
        <f t="shared" si="1"/>
        <v>1</v>
      </c>
      <c r="V8" s="346"/>
      <c r="W8" s="344"/>
      <c r="X8" s="344"/>
    </row>
    <row r="9" spans="1:24" ht="61.5" customHeight="1" x14ac:dyDescent="0.25">
      <c r="A9" s="619"/>
      <c r="B9" s="335" t="s">
        <v>15</v>
      </c>
      <c r="C9" s="336" t="s">
        <v>634</v>
      </c>
      <c r="D9" s="337" t="s">
        <v>63</v>
      </c>
      <c r="E9" s="337" t="s">
        <v>111</v>
      </c>
      <c r="F9" s="350">
        <v>1</v>
      </c>
      <c r="G9" s="351">
        <v>0</v>
      </c>
      <c r="H9" s="340">
        <v>0</v>
      </c>
      <c r="I9" s="351">
        <v>0</v>
      </c>
      <c r="J9" s="352">
        <v>0</v>
      </c>
      <c r="K9" s="352">
        <v>0</v>
      </c>
      <c r="L9" s="352">
        <v>0</v>
      </c>
      <c r="M9" s="351">
        <v>0</v>
      </c>
      <c r="N9" s="351">
        <v>0</v>
      </c>
      <c r="O9" s="351">
        <v>0</v>
      </c>
      <c r="P9" s="352">
        <v>1</v>
      </c>
      <c r="Q9" s="353">
        <v>1</v>
      </c>
      <c r="R9" s="354">
        <v>100</v>
      </c>
      <c r="S9" s="343">
        <f t="shared" si="2"/>
        <v>100</v>
      </c>
      <c r="T9" s="349">
        <f t="shared" si="0"/>
        <v>1</v>
      </c>
      <c r="U9" s="345">
        <f t="shared" si="1"/>
        <v>1</v>
      </c>
      <c r="V9" s="346"/>
      <c r="W9" s="344"/>
      <c r="X9" s="344"/>
    </row>
    <row r="10" spans="1:24" ht="63" x14ac:dyDescent="0.25">
      <c r="A10" s="619" t="s">
        <v>635</v>
      </c>
      <c r="B10" s="335" t="s">
        <v>16</v>
      </c>
      <c r="C10" s="336" t="s">
        <v>634</v>
      </c>
      <c r="D10" s="337" t="s">
        <v>64</v>
      </c>
      <c r="E10" s="337" t="s">
        <v>112</v>
      </c>
      <c r="F10" s="350">
        <v>5</v>
      </c>
      <c r="G10" s="351">
        <v>0</v>
      </c>
      <c r="H10" s="340">
        <v>0</v>
      </c>
      <c r="I10" s="351">
        <v>0</v>
      </c>
      <c r="J10" s="352">
        <v>0</v>
      </c>
      <c r="K10" s="352">
        <v>0</v>
      </c>
      <c r="L10" s="352">
        <v>0</v>
      </c>
      <c r="M10" s="351">
        <v>0</v>
      </c>
      <c r="N10" s="351">
        <v>0</v>
      </c>
      <c r="O10" s="351">
        <v>0</v>
      </c>
      <c r="P10" s="352">
        <v>5</v>
      </c>
      <c r="Q10" s="353">
        <v>2</v>
      </c>
      <c r="R10" s="354">
        <f>Q10*100/5</f>
        <v>40</v>
      </c>
      <c r="S10" s="343">
        <f t="shared" si="2"/>
        <v>40</v>
      </c>
      <c r="T10" s="349">
        <f t="shared" si="0"/>
        <v>2</v>
      </c>
      <c r="U10" s="345">
        <f t="shared" si="1"/>
        <v>0.4</v>
      </c>
      <c r="V10" s="344"/>
      <c r="W10" s="344"/>
      <c r="X10" s="355"/>
    </row>
    <row r="11" spans="1:24" ht="63.75" customHeight="1" x14ac:dyDescent="0.25">
      <c r="A11" s="619"/>
      <c r="B11" s="335" t="s">
        <v>17</v>
      </c>
      <c r="C11" s="336" t="s">
        <v>634</v>
      </c>
      <c r="D11" s="337" t="s">
        <v>65</v>
      </c>
      <c r="E11" s="337" t="s">
        <v>113</v>
      </c>
      <c r="F11" s="350">
        <v>12</v>
      </c>
      <c r="G11" s="351">
        <v>4</v>
      </c>
      <c r="H11" s="340">
        <v>0</v>
      </c>
      <c r="I11" s="351">
        <v>0</v>
      </c>
      <c r="J11" s="352">
        <v>4</v>
      </c>
      <c r="K11" s="352">
        <v>8</v>
      </c>
      <c r="L11" s="356">
        <v>75</v>
      </c>
      <c r="M11" s="351">
        <v>0</v>
      </c>
      <c r="N11" s="351">
        <v>0</v>
      </c>
      <c r="O11" s="351">
        <v>0</v>
      </c>
      <c r="P11" s="352">
        <v>4</v>
      </c>
      <c r="Q11" s="353">
        <v>0</v>
      </c>
      <c r="R11" s="354">
        <v>0</v>
      </c>
      <c r="S11" s="343">
        <f t="shared" si="2"/>
        <v>75</v>
      </c>
      <c r="T11" s="349">
        <f t="shared" si="0"/>
        <v>8</v>
      </c>
      <c r="U11" s="345">
        <f t="shared" si="1"/>
        <v>0.66666666666666663</v>
      </c>
      <c r="V11" s="344"/>
      <c r="W11" s="153"/>
      <c r="X11" s="344"/>
    </row>
    <row r="12" spans="1:24" ht="72.75" customHeight="1" x14ac:dyDescent="0.25">
      <c r="A12" s="619" t="s">
        <v>636</v>
      </c>
      <c r="B12" s="335" t="s">
        <v>18</v>
      </c>
      <c r="C12" s="336" t="s">
        <v>634</v>
      </c>
      <c r="D12" s="337" t="s">
        <v>66</v>
      </c>
      <c r="E12" s="337" t="s">
        <v>114</v>
      </c>
      <c r="F12" s="350">
        <v>2</v>
      </c>
      <c r="G12" s="351">
        <v>0</v>
      </c>
      <c r="H12" s="340">
        <v>0</v>
      </c>
      <c r="I12" s="351">
        <v>0</v>
      </c>
      <c r="J12" s="352">
        <v>0</v>
      </c>
      <c r="K12" s="352">
        <v>0</v>
      </c>
      <c r="L12" s="352"/>
      <c r="M12" s="351">
        <v>0</v>
      </c>
      <c r="N12" s="351">
        <v>0</v>
      </c>
      <c r="O12" s="351">
        <v>0</v>
      </c>
      <c r="P12" s="352">
        <v>2</v>
      </c>
      <c r="Q12" s="353">
        <v>1</v>
      </c>
      <c r="R12" s="354">
        <v>50</v>
      </c>
      <c r="S12" s="343">
        <f t="shared" si="2"/>
        <v>50</v>
      </c>
      <c r="T12" s="349">
        <f t="shared" si="0"/>
        <v>1</v>
      </c>
      <c r="U12" s="345">
        <f t="shared" si="1"/>
        <v>0.5</v>
      </c>
      <c r="V12" s="344"/>
      <c r="W12" s="153"/>
      <c r="X12" s="344"/>
    </row>
    <row r="13" spans="1:24" ht="67.5" customHeight="1" x14ac:dyDescent="0.25">
      <c r="A13" s="619"/>
      <c r="B13" s="335" t="s">
        <v>19</v>
      </c>
      <c r="C13" s="336" t="s">
        <v>634</v>
      </c>
      <c r="D13" s="337" t="s">
        <v>67</v>
      </c>
      <c r="E13" s="337" t="s">
        <v>115</v>
      </c>
      <c r="F13" s="350">
        <v>240</v>
      </c>
      <c r="G13" s="340">
        <v>80</v>
      </c>
      <c r="H13" s="340">
        <v>0</v>
      </c>
      <c r="I13" s="340">
        <v>0</v>
      </c>
      <c r="J13" s="341">
        <v>80</v>
      </c>
      <c r="K13" s="341">
        <v>160</v>
      </c>
      <c r="L13" s="357">
        <f>K13*100/J13</f>
        <v>200</v>
      </c>
      <c r="M13" s="340">
        <v>0</v>
      </c>
      <c r="N13" s="340">
        <v>0</v>
      </c>
      <c r="O13" s="340">
        <v>0</v>
      </c>
      <c r="P13" s="341">
        <v>80</v>
      </c>
      <c r="Q13" s="342">
        <v>0</v>
      </c>
      <c r="R13" s="343">
        <v>0</v>
      </c>
      <c r="S13" s="358">
        <f>K13*100/F13</f>
        <v>66.666666666666671</v>
      </c>
      <c r="T13" s="349">
        <f t="shared" si="0"/>
        <v>160</v>
      </c>
      <c r="U13" s="345">
        <f t="shared" si="1"/>
        <v>0.66666666666666663</v>
      </c>
      <c r="V13" s="344"/>
      <c r="W13" s="153"/>
      <c r="X13" s="344"/>
    </row>
    <row r="14" spans="1:24" ht="45" x14ac:dyDescent="0.25">
      <c r="A14" s="619" t="s">
        <v>637</v>
      </c>
      <c r="B14" s="335" t="s">
        <v>20</v>
      </c>
      <c r="C14" s="336" t="s">
        <v>634</v>
      </c>
      <c r="D14" s="337" t="s">
        <v>68</v>
      </c>
      <c r="E14" s="337" t="s">
        <v>116</v>
      </c>
      <c r="F14" s="350">
        <v>65</v>
      </c>
      <c r="G14" s="340">
        <v>25</v>
      </c>
      <c r="H14" s="340">
        <v>0</v>
      </c>
      <c r="I14" s="340">
        <v>0</v>
      </c>
      <c r="J14" s="341">
        <v>15</v>
      </c>
      <c r="K14" s="341">
        <v>40</v>
      </c>
      <c r="L14" s="359">
        <v>0.61</v>
      </c>
      <c r="M14" s="340">
        <v>0</v>
      </c>
      <c r="N14" s="340">
        <v>0</v>
      </c>
      <c r="O14" s="340">
        <v>0</v>
      </c>
      <c r="P14" s="341">
        <v>25</v>
      </c>
      <c r="Q14" s="342">
        <v>25</v>
      </c>
      <c r="R14" s="343">
        <v>100</v>
      </c>
      <c r="S14" s="360">
        <f t="shared" si="2"/>
        <v>100.61</v>
      </c>
      <c r="T14" s="349">
        <f t="shared" si="0"/>
        <v>65</v>
      </c>
      <c r="U14" s="345">
        <f t="shared" si="1"/>
        <v>1</v>
      </c>
      <c r="V14" s="346"/>
      <c r="W14" s="344"/>
      <c r="X14" s="344"/>
    </row>
    <row r="15" spans="1:24" ht="66" customHeight="1" x14ac:dyDescent="0.25">
      <c r="A15" s="619"/>
      <c r="B15" s="335" t="s">
        <v>21</v>
      </c>
      <c r="C15" s="336" t="s">
        <v>634</v>
      </c>
      <c r="D15" s="337" t="s">
        <v>69</v>
      </c>
      <c r="E15" s="337" t="s">
        <v>117</v>
      </c>
      <c r="F15" s="350">
        <v>633</v>
      </c>
      <c r="G15" s="340">
        <v>211</v>
      </c>
      <c r="H15" s="340">
        <v>0</v>
      </c>
      <c r="I15" s="340">
        <v>0</v>
      </c>
      <c r="J15" s="341">
        <v>211</v>
      </c>
      <c r="K15" s="341">
        <v>422</v>
      </c>
      <c r="L15" s="359">
        <v>0.75</v>
      </c>
      <c r="M15" s="340">
        <v>0</v>
      </c>
      <c r="N15" s="340">
        <v>0</v>
      </c>
      <c r="O15" s="340">
        <v>0</v>
      </c>
      <c r="P15" s="341">
        <v>211</v>
      </c>
      <c r="Q15" s="342">
        <v>211</v>
      </c>
      <c r="R15" s="343">
        <v>100</v>
      </c>
      <c r="S15" s="343">
        <f t="shared" si="2"/>
        <v>100.75</v>
      </c>
      <c r="T15" s="349">
        <f t="shared" si="0"/>
        <v>633</v>
      </c>
      <c r="U15" s="345">
        <f t="shared" si="1"/>
        <v>1</v>
      </c>
      <c r="V15" s="346"/>
      <c r="W15" s="344"/>
      <c r="X15" s="344"/>
    </row>
    <row r="16" spans="1:24" ht="68.25" customHeight="1" x14ac:dyDescent="0.25">
      <c r="A16" s="619"/>
      <c r="B16" s="335" t="s">
        <v>22</v>
      </c>
      <c r="C16" s="336" t="s">
        <v>634</v>
      </c>
      <c r="D16" s="337" t="s">
        <v>70</v>
      </c>
      <c r="E16" s="337" t="s">
        <v>118</v>
      </c>
      <c r="F16" s="350">
        <v>360</v>
      </c>
      <c r="G16" s="340">
        <v>120</v>
      </c>
      <c r="H16" s="340">
        <v>0</v>
      </c>
      <c r="I16" s="340">
        <v>0</v>
      </c>
      <c r="J16" s="341">
        <v>120</v>
      </c>
      <c r="K16" s="341">
        <v>250</v>
      </c>
      <c r="L16" s="341">
        <v>75</v>
      </c>
      <c r="M16" s="340">
        <v>0</v>
      </c>
      <c r="N16" s="340">
        <v>0</v>
      </c>
      <c r="O16" s="340">
        <v>0</v>
      </c>
      <c r="P16" s="341">
        <v>120</v>
      </c>
      <c r="Q16" s="342">
        <v>110</v>
      </c>
      <c r="R16" s="361">
        <f>Q16*100/P16</f>
        <v>91.666666666666671</v>
      </c>
      <c r="S16" s="343">
        <f t="shared" si="2"/>
        <v>166.66666666666669</v>
      </c>
      <c r="T16" s="349">
        <f t="shared" si="0"/>
        <v>360</v>
      </c>
      <c r="U16" s="345">
        <f t="shared" si="1"/>
        <v>1</v>
      </c>
      <c r="V16" s="346"/>
      <c r="W16" s="344"/>
      <c r="X16" s="344"/>
    </row>
    <row r="17" spans="1:24" ht="75" customHeight="1" x14ac:dyDescent="0.25">
      <c r="A17" s="619" t="s">
        <v>638</v>
      </c>
      <c r="B17" s="335" t="s">
        <v>23</v>
      </c>
      <c r="C17" s="336" t="s">
        <v>634</v>
      </c>
      <c r="D17" s="337" t="s">
        <v>71</v>
      </c>
      <c r="E17" s="337" t="s">
        <v>119</v>
      </c>
      <c r="F17" s="350">
        <v>2</v>
      </c>
      <c r="G17" s="340">
        <v>1</v>
      </c>
      <c r="H17" s="340">
        <v>1</v>
      </c>
      <c r="I17" s="340">
        <v>0</v>
      </c>
      <c r="J17" s="341">
        <v>0</v>
      </c>
      <c r="K17" s="341">
        <v>0</v>
      </c>
      <c r="L17" s="359">
        <v>0</v>
      </c>
      <c r="M17" s="340">
        <v>1</v>
      </c>
      <c r="N17" s="340">
        <v>1</v>
      </c>
      <c r="O17" s="362">
        <v>0.5</v>
      </c>
      <c r="P17" s="341">
        <v>0</v>
      </c>
      <c r="Q17" s="342">
        <v>0</v>
      </c>
      <c r="R17" s="363">
        <v>0</v>
      </c>
      <c r="S17" s="363">
        <f>I17+L17+O17+R17</f>
        <v>0.5</v>
      </c>
      <c r="T17" s="349">
        <f t="shared" si="0"/>
        <v>2</v>
      </c>
      <c r="U17" s="345">
        <f t="shared" si="1"/>
        <v>1</v>
      </c>
      <c r="V17" s="346"/>
      <c r="W17" s="344"/>
      <c r="X17" s="344"/>
    </row>
    <row r="18" spans="1:24" ht="83.25" customHeight="1" x14ac:dyDescent="0.25">
      <c r="A18" s="619"/>
      <c r="B18" s="335" t="s">
        <v>24</v>
      </c>
      <c r="C18" s="336" t="s">
        <v>634</v>
      </c>
      <c r="D18" s="337" t="s">
        <v>72</v>
      </c>
      <c r="E18" s="337" t="s">
        <v>120</v>
      </c>
      <c r="F18" s="350">
        <v>8</v>
      </c>
      <c r="G18" s="340">
        <v>2</v>
      </c>
      <c r="H18" s="340">
        <v>0</v>
      </c>
      <c r="I18" s="340">
        <v>0</v>
      </c>
      <c r="J18" s="341">
        <v>2</v>
      </c>
      <c r="K18" s="341">
        <v>4</v>
      </c>
      <c r="L18" s="359">
        <v>0.5</v>
      </c>
      <c r="M18" s="340">
        <v>2</v>
      </c>
      <c r="N18" s="340">
        <v>2</v>
      </c>
      <c r="O18" s="340">
        <v>100</v>
      </c>
      <c r="P18" s="341">
        <v>2</v>
      </c>
      <c r="Q18" s="342">
        <v>2</v>
      </c>
      <c r="R18" s="363">
        <v>1</v>
      </c>
      <c r="S18" s="343">
        <f t="shared" si="2"/>
        <v>101.5</v>
      </c>
      <c r="T18" s="349">
        <f t="shared" si="0"/>
        <v>8</v>
      </c>
      <c r="U18" s="345">
        <f t="shared" si="1"/>
        <v>1</v>
      </c>
      <c r="V18" s="346"/>
      <c r="W18" s="344"/>
      <c r="X18" s="344"/>
    </row>
    <row r="19" spans="1:24" ht="91.5" customHeight="1" x14ac:dyDescent="0.25">
      <c r="A19" s="619"/>
      <c r="B19" s="335" t="s">
        <v>25</v>
      </c>
      <c r="C19" s="336" t="s">
        <v>634</v>
      </c>
      <c r="D19" s="337" t="s">
        <v>73</v>
      </c>
      <c r="E19" s="337" t="s">
        <v>121</v>
      </c>
      <c r="F19" s="350">
        <v>22</v>
      </c>
      <c r="G19" s="340">
        <v>7</v>
      </c>
      <c r="H19" s="340">
        <v>0</v>
      </c>
      <c r="I19" s="340">
        <v>0</v>
      </c>
      <c r="J19" s="341">
        <v>7</v>
      </c>
      <c r="K19" s="341">
        <v>12</v>
      </c>
      <c r="L19" s="359">
        <v>0.54</v>
      </c>
      <c r="M19" s="340">
        <v>0</v>
      </c>
      <c r="N19" s="340">
        <v>0</v>
      </c>
      <c r="O19" s="340">
        <v>0</v>
      </c>
      <c r="P19" s="341">
        <v>8</v>
      </c>
      <c r="Q19" s="342">
        <v>10</v>
      </c>
      <c r="R19" s="343">
        <f>Q19*100/P19</f>
        <v>125</v>
      </c>
      <c r="S19" s="343">
        <f t="shared" si="2"/>
        <v>125.54</v>
      </c>
      <c r="T19" s="349">
        <f t="shared" si="0"/>
        <v>22</v>
      </c>
      <c r="U19" s="345">
        <f t="shared" si="1"/>
        <v>1</v>
      </c>
      <c r="V19" s="346"/>
      <c r="W19" s="344"/>
      <c r="X19" s="344"/>
    </row>
    <row r="20" spans="1:24" ht="92.25" customHeight="1" x14ac:dyDescent="0.25">
      <c r="A20" s="619" t="s">
        <v>639</v>
      </c>
      <c r="B20" s="335" t="s">
        <v>26</v>
      </c>
      <c r="C20" s="336" t="s">
        <v>634</v>
      </c>
      <c r="D20" s="337" t="s">
        <v>74</v>
      </c>
      <c r="E20" s="337" t="s">
        <v>122</v>
      </c>
      <c r="F20" s="350">
        <v>2</v>
      </c>
      <c r="G20" s="340">
        <v>0</v>
      </c>
      <c r="H20" s="340">
        <v>0</v>
      </c>
      <c r="I20" s="340">
        <v>0</v>
      </c>
      <c r="J20" s="341">
        <v>1</v>
      </c>
      <c r="K20" s="341">
        <v>1</v>
      </c>
      <c r="L20" s="359">
        <v>0.5</v>
      </c>
      <c r="M20" s="340">
        <v>0</v>
      </c>
      <c r="N20" s="340">
        <v>0</v>
      </c>
      <c r="O20" s="340">
        <v>0</v>
      </c>
      <c r="P20" s="341">
        <v>1</v>
      </c>
      <c r="Q20" s="342">
        <v>1</v>
      </c>
      <c r="R20" s="343">
        <v>50</v>
      </c>
      <c r="S20" s="343">
        <f t="shared" si="2"/>
        <v>50.5</v>
      </c>
      <c r="T20" s="349">
        <f t="shared" si="0"/>
        <v>2</v>
      </c>
      <c r="U20" s="345">
        <f t="shared" si="1"/>
        <v>1</v>
      </c>
      <c r="V20" s="346"/>
      <c r="W20" s="344"/>
      <c r="X20" s="344"/>
    </row>
    <row r="21" spans="1:24" ht="104.25" customHeight="1" x14ac:dyDescent="0.25">
      <c r="A21" s="619"/>
      <c r="B21" s="335" t="s">
        <v>27</v>
      </c>
      <c r="C21" s="336" t="s">
        <v>634</v>
      </c>
      <c r="D21" s="337" t="s">
        <v>75</v>
      </c>
      <c r="E21" s="337" t="s">
        <v>123</v>
      </c>
      <c r="F21" s="350">
        <v>1</v>
      </c>
      <c r="G21" s="340">
        <v>0</v>
      </c>
      <c r="H21" s="340">
        <v>0</v>
      </c>
      <c r="I21" s="340">
        <v>0</v>
      </c>
      <c r="J21" s="341">
        <v>1</v>
      </c>
      <c r="K21" s="341">
        <v>1</v>
      </c>
      <c r="L21" s="341">
        <v>100</v>
      </c>
      <c r="M21" s="340">
        <v>0</v>
      </c>
      <c r="N21" s="340">
        <v>0</v>
      </c>
      <c r="O21" s="340">
        <v>0</v>
      </c>
      <c r="P21" s="341">
        <v>0</v>
      </c>
      <c r="Q21" s="342">
        <v>0</v>
      </c>
      <c r="R21" s="343">
        <v>0</v>
      </c>
      <c r="S21" s="343">
        <f t="shared" si="2"/>
        <v>100</v>
      </c>
      <c r="T21" s="349">
        <f t="shared" si="0"/>
        <v>1</v>
      </c>
      <c r="U21" s="345">
        <f t="shared" si="1"/>
        <v>1</v>
      </c>
      <c r="V21" s="346"/>
      <c r="W21" s="344"/>
      <c r="X21" s="344"/>
    </row>
    <row r="22" spans="1:24" ht="139.5" customHeight="1" x14ac:dyDescent="0.25">
      <c r="A22" s="619"/>
      <c r="B22" s="335" t="s">
        <v>28</v>
      </c>
      <c r="C22" s="336" t="s">
        <v>634</v>
      </c>
      <c r="D22" s="337" t="s">
        <v>76</v>
      </c>
      <c r="E22" s="337" t="s">
        <v>124</v>
      </c>
      <c r="F22" s="350">
        <v>70</v>
      </c>
      <c r="G22" s="340">
        <v>0</v>
      </c>
      <c r="H22" s="340">
        <v>0</v>
      </c>
      <c r="I22" s="340">
        <v>0</v>
      </c>
      <c r="J22" s="341">
        <v>0</v>
      </c>
      <c r="K22" s="341">
        <v>0</v>
      </c>
      <c r="L22" s="341">
        <v>0</v>
      </c>
      <c r="M22" s="340">
        <v>70</v>
      </c>
      <c r="N22" s="340">
        <v>0</v>
      </c>
      <c r="O22" s="340">
        <v>0</v>
      </c>
      <c r="P22" s="341">
        <v>0</v>
      </c>
      <c r="Q22" s="342">
        <v>0</v>
      </c>
      <c r="R22" s="343">
        <v>0</v>
      </c>
      <c r="S22" s="343">
        <f t="shared" si="2"/>
        <v>0</v>
      </c>
      <c r="T22" s="349">
        <f t="shared" si="0"/>
        <v>0</v>
      </c>
      <c r="U22" s="345">
        <f t="shared" si="1"/>
        <v>0</v>
      </c>
      <c r="V22" s="344"/>
      <c r="W22" s="344"/>
      <c r="X22" s="355"/>
    </row>
    <row r="23" spans="1:24" ht="90" x14ac:dyDescent="0.25">
      <c r="A23" s="619"/>
      <c r="B23" s="335" t="s">
        <v>29</v>
      </c>
      <c r="C23" s="336" t="s">
        <v>634</v>
      </c>
      <c r="D23" s="337" t="s">
        <v>77</v>
      </c>
      <c r="E23" s="337" t="s">
        <v>125</v>
      </c>
      <c r="F23" s="350">
        <v>1</v>
      </c>
      <c r="G23" s="340">
        <v>0</v>
      </c>
      <c r="H23" s="340">
        <v>0</v>
      </c>
      <c r="I23" s="340">
        <v>0</v>
      </c>
      <c r="J23" s="341">
        <v>0</v>
      </c>
      <c r="K23" s="341">
        <v>0</v>
      </c>
      <c r="L23" s="341">
        <v>0</v>
      </c>
      <c r="M23" s="340">
        <v>1</v>
      </c>
      <c r="N23" s="340">
        <v>0</v>
      </c>
      <c r="O23" s="340">
        <v>0</v>
      </c>
      <c r="P23" s="341">
        <v>0</v>
      </c>
      <c r="Q23" s="342">
        <v>0</v>
      </c>
      <c r="R23" s="343">
        <v>0</v>
      </c>
      <c r="S23" s="343">
        <f t="shared" si="2"/>
        <v>0</v>
      </c>
      <c r="T23" s="349">
        <f t="shared" si="0"/>
        <v>0</v>
      </c>
      <c r="U23" s="345">
        <f t="shared" si="1"/>
        <v>0</v>
      </c>
      <c r="V23" s="344"/>
      <c r="W23" s="344"/>
      <c r="X23" s="355"/>
    </row>
    <row r="24" spans="1:24" ht="66" customHeight="1" x14ac:dyDescent="0.25">
      <c r="A24" s="619"/>
      <c r="B24" s="335" t="s">
        <v>30</v>
      </c>
      <c r="C24" s="336" t="s">
        <v>634</v>
      </c>
      <c r="D24" s="337" t="s">
        <v>78</v>
      </c>
      <c r="E24" s="337" t="s">
        <v>126</v>
      </c>
      <c r="F24" s="350">
        <v>80</v>
      </c>
      <c r="G24" s="340">
        <v>0</v>
      </c>
      <c r="H24" s="340">
        <v>0</v>
      </c>
      <c r="I24" s="340">
        <v>0</v>
      </c>
      <c r="J24" s="341">
        <v>0</v>
      </c>
      <c r="K24" s="341">
        <v>0</v>
      </c>
      <c r="L24" s="341">
        <v>0</v>
      </c>
      <c r="M24" s="340">
        <v>40</v>
      </c>
      <c r="N24" s="340">
        <v>0</v>
      </c>
      <c r="O24" s="340">
        <v>0</v>
      </c>
      <c r="P24" s="341">
        <v>40</v>
      </c>
      <c r="Q24" s="341">
        <v>0</v>
      </c>
      <c r="R24" s="343">
        <v>0</v>
      </c>
      <c r="S24" s="343">
        <f t="shared" si="2"/>
        <v>0</v>
      </c>
      <c r="T24" s="349">
        <f t="shared" si="0"/>
        <v>0</v>
      </c>
      <c r="U24" s="345">
        <f t="shared" si="1"/>
        <v>0</v>
      </c>
      <c r="V24" s="344"/>
      <c r="W24" s="344"/>
      <c r="X24" s="355"/>
    </row>
    <row r="25" spans="1:24" ht="74.25" customHeight="1" x14ac:dyDescent="0.25">
      <c r="A25" s="619" t="s">
        <v>640</v>
      </c>
      <c r="B25" s="335" t="s">
        <v>31</v>
      </c>
      <c r="C25" s="336" t="s">
        <v>634</v>
      </c>
      <c r="D25" s="337" t="s">
        <v>79</v>
      </c>
      <c r="E25" s="337" t="s">
        <v>127</v>
      </c>
      <c r="F25" s="350">
        <v>75</v>
      </c>
      <c r="G25" s="340">
        <v>0</v>
      </c>
      <c r="H25" s="340">
        <v>0</v>
      </c>
      <c r="I25" s="340">
        <v>0</v>
      </c>
      <c r="J25" s="341">
        <v>0</v>
      </c>
      <c r="K25" s="341">
        <v>0</v>
      </c>
      <c r="L25" s="341">
        <v>0</v>
      </c>
      <c r="M25" s="340">
        <v>75</v>
      </c>
      <c r="N25" s="340">
        <v>0</v>
      </c>
      <c r="O25" s="340">
        <v>0</v>
      </c>
      <c r="P25" s="341">
        <v>0</v>
      </c>
      <c r="Q25" s="341">
        <v>0</v>
      </c>
      <c r="R25" s="343">
        <v>0</v>
      </c>
      <c r="S25" s="343">
        <f t="shared" si="2"/>
        <v>0</v>
      </c>
      <c r="T25" s="349">
        <f t="shared" si="0"/>
        <v>0</v>
      </c>
      <c r="U25" s="345">
        <f t="shared" si="1"/>
        <v>0</v>
      </c>
      <c r="V25" s="344"/>
      <c r="W25" s="344"/>
      <c r="X25" s="355"/>
    </row>
    <row r="26" spans="1:24" ht="87.75" customHeight="1" x14ac:dyDescent="0.25">
      <c r="A26" s="619"/>
      <c r="B26" s="335" t="s">
        <v>32</v>
      </c>
      <c r="C26" s="336" t="s">
        <v>634</v>
      </c>
      <c r="D26" s="337" t="s">
        <v>80</v>
      </c>
      <c r="E26" s="337" t="s">
        <v>128</v>
      </c>
      <c r="F26" s="350">
        <v>200</v>
      </c>
      <c r="G26" s="340">
        <v>0</v>
      </c>
      <c r="H26" s="340">
        <v>0</v>
      </c>
      <c r="I26" s="340">
        <v>0</v>
      </c>
      <c r="J26" s="341">
        <v>0</v>
      </c>
      <c r="K26" s="341">
        <v>0</v>
      </c>
      <c r="L26" s="341">
        <v>0</v>
      </c>
      <c r="M26" s="340">
        <v>200</v>
      </c>
      <c r="N26" s="340">
        <v>200</v>
      </c>
      <c r="O26" s="340">
        <v>100</v>
      </c>
      <c r="P26" s="341">
        <v>0</v>
      </c>
      <c r="Q26" s="341">
        <v>0</v>
      </c>
      <c r="R26" s="343">
        <v>0</v>
      </c>
      <c r="S26" s="343">
        <f t="shared" si="2"/>
        <v>100</v>
      </c>
      <c r="T26" s="349">
        <f t="shared" si="0"/>
        <v>200</v>
      </c>
      <c r="U26" s="345">
        <f t="shared" si="1"/>
        <v>1</v>
      </c>
      <c r="V26" s="346"/>
      <c r="W26" s="344"/>
      <c r="X26" s="344"/>
    </row>
    <row r="27" spans="1:24" ht="102.75" customHeight="1" x14ac:dyDescent="0.25">
      <c r="A27" s="619" t="s">
        <v>641</v>
      </c>
      <c r="B27" s="335" t="s">
        <v>33</v>
      </c>
      <c r="C27" s="336" t="s">
        <v>634</v>
      </c>
      <c r="D27" s="337" t="s">
        <v>81</v>
      </c>
      <c r="E27" s="337" t="s">
        <v>129</v>
      </c>
      <c r="F27" s="350">
        <v>200</v>
      </c>
      <c r="G27" s="340">
        <v>0</v>
      </c>
      <c r="H27" s="340">
        <v>0</v>
      </c>
      <c r="I27" s="340">
        <v>0</v>
      </c>
      <c r="J27" s="341">
        <v>0</v>
      </c>
      <c r="K27" s="341">
        <v>0</v>
      </c>
      <c r="L27" s="341">
        <v>0</v>
      </c>
      <c r="M27" s="340">
        <v>200</v>
      </c>
      <c r="N27" s="340">
        <v>200</v>
      </c>
      <c r="O27" s="340">
        <v>100</v>
      </c>
      <c r="P27" s="341">
        <v>0</v>
      </c>
      <c r="Q27" s="341">
        <v>0</v>
      </c>
      <c r="R27" s="343">
        <v>0</v>
      </c>
      <c r="S27" s="343">
        <f t="shared" si="2"/>
        <v>100</v>
      </c>
      <c r="T27" s="349">
        <f t="shared" si="0"/>
        <v>200</v>
      </c>
      <c r="U27" s="345">
        <f t="shared" si="1"/>
        <v>1</v>
      </c>
      <c r="V27" s="346"/>
      <c r="W27" s="344"/>
      <c r="X27" s="344"/>
    </row>
    <row r="28" spans="1:24" ht="66" customHeight="1" x14ac:dyDescent="0.25">
      <c r="A28" s="619"/>
      <c r="B28" s="335" t="s">
        <v>34</v>
      </c>
      <c r="C28" s="336" t="s">
        <v>634</v>
      </c>
      <c r="D28" s="337" t="s">
        <v>82</v>
      </c>
      <c r="E28" s="337" t="s">
        <v>130</v>
      </c>
      <c r="F28" s="350">
        <v>4</v>
      </c>
      <c r="G28" s="340">
        <v>0</v>
      </c>
      <c r="H28" s="340">
        <v>0</v>
      </c>
      <c r="I28" s="340">
        <v>0</v>
      </c>
      <c r="J28" s="341">
        <v>2</v>
      </c>
      <c r="K28" s="341">
        <v>2</v>
      </c>
      <c r="L28" s="359">
        <v>0.5</v>
      </c>
      <c r="M28" s="340">
        <v>0</v>
      </c>
      <c r="N28" s="340">
        <v>0</v>
      </c>
      <c r="O28" s="340">
        <v>0</v>
      </c>
      <c r="P28" s="341">
        <v>2</v>
      </c>
      <c r="Q28" s="341">
        <v>0</v>
      </c>
      <c r="R28" s="343">
        <v>0</v>
      </c>
      <c r="S28" s="343">
        <f t="shared" si="2"/>
        <v>0.5</v>
      </c>
      <c r="T28" s="349">
        <f t="shared" si="0"/>
        <v>2</v>
      </c>
      <c r="U28" s="345">
        <f t="shared" si="1"/>
        <v>0.5</v>
      </c>
      <c r="V28" s="344"/>
      <c r="W28" s="153"/>
      <c r="X28" s="344"/>
    </row>
    <row r="29" spans="1:24" ht="81" x14ac:dyDescent="0.25">
      <c r="A29" s="619" t="s">
        <v>642</v>
      </c>
      <c r="B29" s="335" t="s">
        <v>35</v>
      </c>
      <c r="C29" s="336" t="s">
        <v>634</v>
      </c>
      <c r="D29" s="337" t="s">
        <v>83</v>
      </c>
      <c r="E29" s="337" t="s">
        <v>131</v>
      </c>
      <c r="F29" s="350">
        <v>1</v>
      </c>
      <c r="G29" s="340">
        <v>0</v>
      </c>
      <c r="H29" s="340">
        <v>0</v>
      </c>
      <c r="I29" s="340">
        <v>0</v>
      </c>
      <c r="J29" s="341">
        <v>1</v>
      </c>
      <c r="K29" s="341">
        <v>1</v>
      </c>
      <c r="L29" s="341">
        <v>100</v>
      </c>
      <c r="M29" s="340">
        <v>0</v>
      </c>
      <c r="N29" s="340">
        <v>0</v>
      </c>
      <c r="O29" s="340">
        <v>0</v>
      </c>
      <c r="P29" s="341">
        <v>0</v>
      </c>
      <c r="Q29" s="341">
        <v>0</v>
      </c>
      <c r="R29" s="343">
        <v>0</v>
      </c>
      <c r="S29" s="343">
        <f t="shared" si="2"/>
        <v>100</v>
      </c>
      <c r="T29" s="349">
        <f t="shared" si="0"/>
        <v>1</v>
      </c>
      <c r="U29" s="345">
        <f t="shared" si="1"/>
        <v>1</v>
      </c>
      <c r="V29" s="346"/>
      <c r="W29" s="344"/>
      <c r="X29" s="344"/>
    </row>
    <row r="30" spans="1:24" ht="100.5" customHeight="1" x14ac:dyDescent="0.25">
      <c r="A30" s="619"/>
      <c r="B30" s="335" t="s">
        <v>36</v>
      </c>
      <c r="C30" s="336" t="s">
        <v>634</v>
      </c>
      <c r="D30" s="337" t="s">
        <v>84</v>
      </c>
      <c r="E30" s="337" t="s">
        <v>132</v>
      </c>
      <c r="F30" s="350">
        <v>2</v>
      </c>
      <c r="G30" s="340">
        <v>0</v>
      </c>
      <c r="H30" s="340">
        <v>0</v>
      </c>
      <c r="I30" s="340">
        <v>0</v>
      </c>
      <c r="J30" s="341">
        <v>2</v>
      </c>
      <c r="K30" s="342">
        <v>1</v>
      </c>
      <c r="L30" s="359">
        <v>0.5</v>
      </c>
      <c r="M30" s="340">
        <v>0</v>
      </c>
      <c r="N30" s="340">
        <v>0</v>
      </c>
      <c r="O30" s="340">
        <v>0</v>
      </c>
      <c r="P30" s="341">
        <v>0</v>
      </c>
      <c r="Q30" s="341">
        <v>0</v>
      </c>
      <c r="R30" s="343">
        <v>0</v>
      </c>
      <c r="S30" s="343">
        <f t="shared" si="2"/>
        <v>0.5</v>
      </c>
      <c r="T30" s="349">
        <f t="shared" si="0"/>
        <v>1</v>
      </c>
      <c r="U30" s="345">
        <f t="shared" si="1"/>
        <v>0.5</v>
      </c>
      <c r="V30" s="344"/>
      <c r="W30" s="153"/>
      <c r="X30" s="344"/>
    </row>
    <row r="31" spans="1:24" ht="89.25" customHeight="1" x14ac:dyDescent="0.25">
      <c r="A31" s="619"/>
      <c r="B31" s="335" t="s">
        <v>37</v>
      </c>
      <c r="C31" s="336" t="s">
        <v>634</v>
      </c>
      <c r="D31" s="337" t="s">
        <v>85</v>
      </c>
      <c r="E31" s="337" t="s">
        <v>133</v>
      </c>
      <c r="F31" s="350">
        <v>1</v>
      </c>
      <c r="G31" s="340">
        <v>0</v>
      </c>
      <c r="H31" s="340">
        <v>0</v>
      </c>
      <c r="I31" s="340">
        <v>0</v>
      </c>
      <c r="J31" s="341">
        <v>0</v>
      </c>
      <c r="K31" s="341">
        <v>0</v>
      </c>
      <c r="L31" s="341">
        <v>0</v>
      </c>
      <c r="M31" s="340">
        <v>1</v>
      </c>
      <c r="N31" s="340">
        <v>0</v>
      </c>
      <c r="O31" s="340">
        <v>0</v>
      </c>
      <c r="P31" s="341">
        <v>0</v>
      </c>
      <c r="Q31" s="341">
        <v>0</v>
      </c>
      <c r="R31" s="343">
        <v>0</v>
      </c>
      <c r="S31" s="343">
        <f t="shared" si="2"/>
        <v>0</v>
      </c>
      <c r="T31" s="349">
        <f t="shared" si="0"/>
        <v>0</v>
      </c>
      <c r="U31" s="345">
        <f t="shared" si="1"/>
        <v>0</v>
      </c>
      <c r="V31" s="344"/>
      <c r="W31" s="344"/>
      <c r="X31" s="355"/>
    </row>
    <row r="32" spans="1:24" ht="90" x14ac:dyDescent="0.25">
      <c r="A32" s="619" t="s">
        <v>643</v>
      </c>
      <c r="B32" s="335" t="s">
        <v>38</v>
      </c>
      <c r="C32" s="336" t="s">
        <v>634</v>
      </c>
      <c r="D32" s="337" t="s">
        <v>86</v>
      </c>
      <c r="E32" s="337" t="s">
        <v>134</v>
      </c>
      <c r="F32" s="350">
        <v>1</v>
      </c>
      <c r="G32" s="340">
        <v>1</v>
      </c>
      <c r="H32" s="340">
        <v>1</v>
      </c>
      <c r="I32" s="362">
        <v>1</v>
      </c>
      <c r="J32" s="341">
        <v>0</v>
      </c>
      <c r="K32" s="341">
        <v>0</v>
      </c>
      <c r="L32" s="341">
        <v>0</v>
      </c>
      <c r="M32" s="340">
        <v>0</v>
      </c>
      <c r="N32" s="340">
        <v>0</v>
      </c>
      <c r="O32" s="340">
        <v>0</v>
      </c>
      <c r="P32" s="341">
        <v>0</v>
      </c>
      <c r="Q32" s="341">
        <v>0</v>
      </c>
      <c r="R32" s="343">
        <v>0</v>
      </c>
      <c r="S32" s="343">
        <f t="shared" si="2"/>
        <v>1</v>
      </c>
      <c r="T32" s="349">
        <f t="shared" si="0"/>
        <v>1</v>
      </c>
      <c r="U32" s="345">
        <f t="shared" si="1"/>
        <v>1</v>
      </c>
      <c r="V32" s="346"/>
      <c r="W32" s="344"/>
      <c r="X32" s="344"/>
    </row>
    <row r="33" spans="1:24" ht="63" x14ac:dyDescent="0.25">
      <c r="A33" s="619"/>
      <c r="B33" s="335" t="s">
        <v>39</v>
      </c>
      <c r="C33" s="336" t="s">
        <v>634</v>
      </c>
      <c r="D33" s="337" t="s">
        <v>87</v>
      </c>
      <c r="E33" s="337" t="s">
        <v>135</v>
      </c>
      <c r="F33" s="350">
        <v>1</v>
      </c>
      <c r="G33" s="340">
        <v>0</v>
      </c>
      <c r="H33" s="340">
        <v>0</v>
      </c>
      <c r="I33" s="340">
        <v>0</v>
      </c>
      <c r="J33" s="341">
        <v>0</v>
      </c>
      <c r="K33" s="341">
        <v>0</v>
      </c>
      <c r="L33" s="341">
        <v>0</v>
      </c>
      <c r="M33" s="340">
        <v>0</v>
      </c>
      <c r="N33" s="340">
        <v>0</v>
      </c>
      <c r="O33" s="340">
        <v>0</v>
      </c>
      <c r="P33" s="341">
        <v>1</v>
      </c>
      <c r="Q33" s="341">
        <v>0</v>
      </c>
      <c r="R33" s="343">
        <v>0</v>
      </c>
      <c r="S33" s="343">
        <f t="shared" si="2"/>
        <v>0</v>
      </c>
      <c r="T33" s="349">
        <f t="shared" si="0"/>
        <v>0</v>
      </c>
      <c r="U33" s="345">
        <f t="shared" si="1"/>
        <v>0</v>
      </c>
      <c r="V33" s="344"/>
      <c r="W33" s="344"/>
      <c r="X33" s="355"/>
    </row>
    <row r="34" spans="1:24" ht="99" customHeight="1" x14ac:dyDescent="0.25">
      <c r="A34" s="619"/>
      <c r="B34" s="335" t="s">
        <v>40</v>
      </c>
      <c r="C34" s="336" t="s">
        <v>634</v>
      </c>
      <c r="D34" s="337" t="s">
        <v>88</v>
      </c>
      <c r="E34" s="337" t="s">
        <v>136</v>
      </c>
      <c r="F34" s="350">
        <v>1</v>
      </c>
      <c r="G34" s="340">
        <v>0</v>
      </c>
      <c r="H34" s="340">
        <v>0</v>
      </c>
      <c r="I34" s="340">
        <v>0</v>
      </c>
      <c r="J34" s="341">
        <v>0</v>
      </c>
      <c r="K34" s="341">
        <v>0</v>
      </c>
      <c r="L34" s="341">
        <v>0</v>
      </c>
      <c r="M34" s="340">
        <v>0</v>
      </c>
      <c r="N34" s="340">
        <v>0</v>
      </c>
      <c r="O34" s="340">
        <v>0</v>
      </c>
      <c r="P34" s="341">
        <v>1</v>
      </c>
      <c r="Q34" s="341">
        <v>0</v>
      </c>
      <c r="R34" s="343">
        <v>0</v>
      </c>
      <c r="S34" s="343">
        <f t="shared" si="2"/>
        <v>0</v>
      </c>
      <c r="T34" s="349">
        <f t="shared" si="0"/>
        <v>0</v>
      </c>
      <c r="U34" s="345">
        <f t="shared" si="1"/>
        <v>0</v>
      </c>
      <c r="V34" s="344"/>
      <c r="W34" s="344"/>
      <c r="X34" s="355"/>
    </row>
    <row r="35" spans="1:24" ht="72" x14ac:dyDescent="0.25">
      <c r="A35" s="619"/>
      <c r="B35" s="335" t="s">
        <v>41</v>
      </c>
      <c r="C35" s="336" t="s">
        <v>634</v>
      </c>
      <c r="D35" s="337" t="s">
        <v>89</v>
      </c>
      <c r="E35" s="337" t="s">
        <v>137</v>
      </c>
      <c r="F35" s="350">
        <v>1</v>
      </c>
      <c r="G35" s="340">
        <v>0</v>
      </c>
      <c r="H35" s="340">
        <v>0</v>
      </c>
      <c r="I35" s="340">
        <v>0</v>
      </c>
      <c r="J35" s="341">
        <v>0</v>
      </c>
      <c r="K35" s="341">
        <v>0</v>
      </c>
      <c r="L35" s="341">
        <v>0</v>
      </c>
      <c r="M35" s="340">
        <v>0</v>
      </c>
      <c r="N35" s="340">
        <v>0</v>
      </c>
      <c r="O35" s="340">
        <v>0</v>
      </c>
      <c r="P35" s="341">
        <v>1</v>
      </c>
      <c r="Q35" s="341">
        <v>1</v>
      </c>
      <c r="R35" s="343">
        <v>100</v>
      </c>
      <c r="S35" s="343">
        <f t="shared" si="2"/>
        <v>100</v>
      </c>
      <c r="T35" s="349">
        <f t="shared" si="0"/>
        <v>1</v>
      </c>
      <c r="U35" s="345">
        <f t="shared" si="1"/>
        <v>1</v>
      </c>
      <c r="V35" s="346"/>
      <c r="W35" s="344"/>
      <c r="X35" s="344"/>
    </row>
    <row r="36" spans="1:24" ht="90" x14ac:dyDescent="0.25">
      <c r="A36" s="619" t="s">
        <v>644</v>
      </c>
      <c r="B36" s="335" t="s">
        <v>42</v>
      </c>
      <c r="C36" s="336" t="s">
        <v>634</v>
      </c>
      <c r="D36" s="337" t="s">
        <v>90</v>
      </c>
      <c r="E36" s="337" t="s">
        <v>138</v>
      </c>
      <c r="F36" s="350">
        <v>1</v>
      </c>
      <c r="G36" s="340">
        <v>1</v>
      </c>
      <c r="H36" s="340">
        <v>0</v>
      </c>
      <c r="I36" s="340">
        <v>0</v>
      </c>
      <c r="J36" s="341">
        <v>0</v>
      </c>
      <c r="K36" s="341">
        <v>1</v>
      </c>
      <c r="L36" s="359">
        <v>1</v>
      </c>
      <c r="M36" s="340">
        <v>0</v>
      </c>
      <c r="N36" s="340">
        <v>0</v>
      </c>
      <c r="O36" s="340">
        <v>0</v>
      </c>
      <c r="P36" s="341">
        <v>0</v>
      </c>
      <c r="Q36" s="341">
        <v>0</v>
      </c>
      <c r="R36" s="343">
        <v>0</v>
      </c>
      <c r="S36" s="343">
        <f t="shared" si="2"/>
        <v>1</v>
      </c>
      <c r="T36" s="349">
        <f t="shared" si="0"/>
        <v>1</v>
      </c>
      <c r="U36" s="345">
        <f t="shared" si="1"/>
        <v>1</v>
      </c>
      <c r="V36" s="346"/>
      <c r="W36" s="344"/>
      <c r="X36" s="344"/>
    </row>
    <row r="37" spans="1:24" ht="63" x14ac:dyDescent="0.25">
      <c r="A37" s="619"/>
      <c r="B37" s="335" t="s">
        <v>43</v>
      </c>
      <c r="C37" s="336" t="s">
        <v>634</v>
      </c>
      <c r="D37" s="337" t="s">
        <v>91</v>
      </c>
      <c r="E37" s="337" t="s">
        <v>139</v>
      </c>
      <c r="F37" s="350">
        <v>1500</v>
      </c>
      <c r="G37" s="340">
        <v>750</v>
      </c>
      <c r="H37" s="340">
        <v>750</v>
      </c>
      <c r="I37" s="362">
        <v>1</v>
      </c>
      <c r="J37" s="341">
        <v>750</v>
      </c>
      <c r="K37" s="341">
        <v>750</v>
      </c>
      <c r="L37" s="359">
        <v>1</v>
      </c>
      <c r="M37" s="340">
        <v>0</v>
      </c>
      <c r="N37" s="340">
        <v>0</v>
      </c>
      <c r="O37" s="340">
        <v>0</v>
      </c>
      <c r="P37" s="341">
        <v>0</v>
      </c>
      <c r="Q37" s="341">
        <v>0</v>
      </c>
      <c r="R37" s="343">
        <v>0</v>
      </c>
      <c r="S37" s="343">
        <f t="shared" si="2"/>
        <v>2</v>
      </c>
      <c r="T37" s="349">
        <f t="shared" si="0"/>
        <v>1500</v>
      </c>
      <c r="U37" s="345">
        <f t="shared" si="1"/>
        <v>1</v>
      </c>
      <c r="V37" s="346"/>
      <c r="W37" s="344"/>
      <c r="X37" s="344"/>
    </row>
    <row r="38" spans="1:24" ht="45" x14ac:dyDescent="0.25">
      <c r="A38" s="619"/>
      <c r="B38" s="335" t="s">
        <v>44</v>
      </c>
      <c r="C38" s="336" t="s">
        <v>634</v>
      </c>
      <c r="D38" s="337" t="s">
        <v>92</v>
      </c>
      <c r="E38" s="337" t="s">
        <v>140</v>
      </c>
      <c r="F38" s="350">
        <v>600</v>
      </c>
      <c r="G38" s="340">
        <v>0</v>
      </c>
      <c r="H38" s="340">
        <v>0</v>
      </c>
      <c r="I38" s="340">
        <v>0</v>
      </c>
      <c r="J38" s="341">
        <v>0</v>
      </c>
      <c r="K38" s="341">
        <v>0</v>
      </c>
      <c r="L38" s="341">
        <v>0</v>
      </c>
      <c r="M38" s="340">
        <v>600</v>
      </c>
      <c r="N38" s="340">
        <v>904</v>
      </c>
      <c r="O38" s="340">
        <f>N38*100/M38</f>
        <v>150.66666666666666</v>
      </c>
      <c r="P38" s="341">
        <v>0</v>
      </c>
      <c r="Q38" s="341">
        <v>0</v>
      </c>
      <c r="R38" s="343">
        <v>0</v>
      </c>
      <c r="S38" s="343">
        <f t="shared" si="2"/>
        <v>150.66666666666666</v>
      </c>
      <c r="T38" s="349">
        <f t="shared" si="0"/>
        <v>904</v>
      </c>
      <c r="U38" s="345">
        <f t="shared" si="1"/>
        <v>1.5066666666666666</v>
      </c>
      <c r="V38" s="346"/>
      <c r="W38" s="344"/>
      <c r="X38" s="344"/>
    </row>
    <row r="39" spans="1:24" ht="92.25" customHeight="1" x14ac:dyDescent="0.25">
      <c r="A39" s="619" t="s">
        <v>645</v>
      </c>
      <c r="B39" s="335" t="s">
        <v>45</v>
      </c>
      <c r="C39" s="336" t="s">
        <v>634</v>
      </c>
      <c r="D39" s="337" t="s">
        <v>93</v>
      </c>
      <c r="E39" s="337" t="s">
        <v>141</v>
      </c>
      <c r="F39" s="350">
        <v>11</v>
      </c>
      <c r="G39" s="340">
        <v>0</v>
      </c>
      <c r="H39" s="340">
        <v>0</v>
      </c>
      <c r="I39" s="340">
        <v>0</v>
      </c>
      <c r="J39" s="341">
        <v>0</v>
      </c>
      <c r="K39" s="341">
        <v>0</v>
      </c>
      <c r="L39" s="341">
        <v>0</v>
      </c>
      <c r="M39" s="340">
        <v>11</v>
      </c>
      <c r="N39" s="340">
        <v>8</v>
      </c>
      <c r="O39" s="340">
        <f>N39*100/M39</f>
        <v>72.727272727272734</v>
      </c>
      <c r="P39" s="341">
        <v>0</v>
      </c>
      <c r="Q39" s="341">
        <v>0</v>
      </c>
      <c r="R39" s="343">
        <v>0</v>
      </c>
      <c r="S39" s="343">
        <f t="shared" si="2"/>
        <v>72.727272727272734</v>
      </c>
      <c r="T39" s="349">
        <f t="shared" si="0"/>
        <v>8</v>
      </c>
      <c r="U39" s="345">
        <f t="shared" si="1"/>
        <v>0.72727272727272729</v>
      </c>
      <c r="V39" s="344"/>
      <c r="W39" s="153"/>
      <c r="X39" s="344"/>
    </row>
    <row r="40" spans="1:24" ht="69" customHeight="1" x14ac:dyDescent="0.25">
      <c r="A40" s="619"/>
      <c r="B40" s="335" t="s">
        <v>46</v>
      </c>
      <c r="C40" s="336" t="s">
        <v>634</v>
      </c>
      <c r="D40" s="337" t="s">
        <v>94</v>
      </c>
      <c r="E40" s="337" t="s">
        <v>142</v>
      </c>
      <c r="F40" s="350">
        <v>250</v>
      </c>
      <c r="G40" s="340">
        <v>0</v>
      </c>
      <c r="H40" s="340">
        <v>0</v>
      </c>
      <c r="I40" s="340">
        <v>0</v>
      </c>
      <c r="J40" s="341">
        <v>0</v>
      </c>
      <c r="K40" s="341">
        <v>0</v>
      </c>
      <c r="L40" s="341">
        <v>0</v>
      </c>
      <c r="M40" s="340">
        <v>250</v>
      </c>
      <c r="N40" s="340">
        <v>1020</v>
      </c>
      <c r="O40" s="340">
        <f>N40*100/M40</f>
        <v>408</v>
      </c>
      <c r="P40" s="341">
        <v>0</v>
      </c>
      <c r="Q40" s="341">
        <v>0</v>
      </c>
      <c r="R40" s="343">
        <v>0</v>
      </c>
      <c r="S40" s="343">
        <f t="shared" si="2"/>
        <v>408</v>
      </c>
      <c r="T40" s="349">
        <f t="shared" si="0"/>
        <v>1020</v>
      </c>
      <c r="U40" s="345">
        <f t="shared" si="1"/>
        <v>4.08</v>
      </c>
      <c r="V40" s="346"/>
      <c r="W40" s="344"/>
      <c r="X40" s="344"/>
    </row>
    <row r="41" spans="1:24" ht="70.5" customHeight="1" x14ac:dyDescent="0.25">
      <c r="A41" s="619"/>
      <c r="B41" s="335" t="s">
        <v>47</v>
      </c>
      <c r="C41" s="336" t="s">
        <v>634</v>
      </c>
      <c r="D41" s="337" t="s">
        <v>95</v>
      </c>
      <c r="E41" s="337" t="s">
        <v>143</v>
      </c>
      <c r="F41" s="350">
        <v>10</v>
      </c>
      <c r="G41" s="340">
        <v>0</v>
      </c>
      <c r="H41" s="340">
        <v>0</v>
      </c>
      <c r="I41" s="340">
        <v>0</v>
      </c>
      <c r="J41" s="341">
        <v>0</v>
      </c>
      <c r="K41" s="341">
        <v>0</v>
      </c>
      <c r="L41" s="341">
        <v>0</v>
      </c>
      <c r="M41" s="340">
        <v>10</v>
      </c>
      <c r="N41" s="340">
        <v>10</v>
      </c>
      <c r="O41" s="340">
        <v>100</v>
      </c>
      <c r="P41" s="341">
        <v>0</v>
      </c>
      <c r="Q41" s="341">
        <v>0</v>
      </c>
      <c r="R41" s="343">
        <v>0</v>
      </c>
      <c r="S41" s="343">
        <f t="shared" si="2"/>
        <v>100</v>
      </c>
      <c r="T41" s="349">
        <f t="shared" si="0"/>
        <v>10</v>
      </c>
      <c r="U41" s="345">
        <f t="shared" si="1"/>
        <v>1</v>
      </c>
      <c r="V41" s="346"/>
      <c r="W41" s="344"/>
      <c r="X41" s="344"/>
    </row>
    <row r="42" spans="1:24" ht="72" x14ac:dyDescent="0.25">
      <c r="A42" s="619"/>
      <c r="B42" s="335" t="s">
        <v>48</v>
      </c>
      <c r="C42" s="336" t="s">
        <v>634</v>
      </c>
      <c r="D42" s="337" t="s">
        <v>96</v>
      </c>
      <c r="E42" s="337" t="s">
        <v>144</v>
      </c>
      <c r="F42" s="350">
        <v>2</v>
      </c>
      <c r="G42" s="340">
        <v>0</v>
      </c>
      <c r="H42" s="340">
        <v>0</v>
      </c>
      <c r="I42" s="340">
        <v>0</v>
      </c>
      <c r="J42" s="341">
        <v>0</v>
      </c>
      <c r="K42" s="341">
        <v>0</v>
      </c>
      <c r="L42" s="341">
        <v>0</v>
      </c>
      <c r="M42" s="340">
        <v>2</v>
      </c>
      <c r="N42" s="340">
        <v>2</v>
      </c>
      <c r="O42" s="340">
        <v>100</v>
      </c>
      <c r="P42" s="341">
        <v>0</v>
      </c>
      <c r="Q42" s="341">
        <v>0</v>
      </c>
      <c r="R42" s="343">
        <v>0</v>
      </c>
      <c r="S42" s="343">
        <f t="shared" si="2"/>
        <v>100</v>
      </c>
      <c r="T42" s="349">
        <f t="shared" si="0"/>
        <v>2</v>
      </c>
      <c r="U42" s="345">
        <f t="shared" si="1"/>
        <v>1</v>
      </c>
      <c r="V42" s="346"/>
      <c r="W42" s="344"/>
      <c r="X42" s="344"/>
    </row>
    <row r="43" spans="1:24" ht="72" x14ac:dyDescent="0.25">
      <c r="A43" s="619" t="s">
        <v>646</v>
      </c>
      <c r="B43" s="335" t="s">
        <v>49</v>
      </c>
      <c r="C43" s="336" t="s">
        <v>634</v>
      </c>
      <c r="D43" s="337" t="s">
        <v>97</v>
      </c>
      <c r="E43" s="337" t="s">
        <v>145</v>
      </c>
      <c r="F43" s="350">
        <v>16</v>
      </c>
      <c r="G43" s="340">
        <v>5</v>
      </c>
      <c r="H43" s="340">
        <v>5</v>
      </c>
      <c r="I43" s="340">
        <v>0</v>
      </c>
      <c r="J43" s="341">
        <v>5</v>
      </c>
      <c r="K43" s="341">
        <v>5</v>
      </c>
      <c r="L43" s="364">
        <v>0.625</v>
      </c>
      <c r="M43" s="340">
        <v>6</v>
      </c>
      <c r="N43" s="340">
        <v>11</v>
      </c>
      <c r="O43" s="340">
        <f>N43*100/M43</f>
        <v>183.33333333333334</v>
      </c>
      <c r="P43" s="341">
        <v>0</v>
      </c>
      <c r="Q43" s="341">
        <v>0</v>
      </c>
      <c r="R43" s="343">
        <v>0</v>
      </c>
      <c r="S43" s="343">
        <f t="shared" si="2"/>
        <v>183.95833333333334</v>
      </c>
      <c r="T43" s="349">
        <f t="shared" si="0"/>
        <v>21</v>
      </c>
      <c r="U43" s="345">
        <f t="shared" si="1"/>
        <v>1.3125</v>
      </c>
      <c r="V43" s="346"/>
      <c r="W43" s="344"/>
      <c r="X43" s="344"/>
    </row>
    <row r="44" spans="1:24" ht="87.75" customHeight="1" x14ac:dyDescent="0.25">
      <c r="A44" s="619"/>
      <c r="B44" s="335" t="s">
        <v>50</v>
      </c>
      <c r="C44" s="336" t="s">
        <v>634</v>
      </c>
      <c r="D44" s="337" t="s">
        <v>98</v>
      </c>
      <c r="E44" s="337" t="s">
        <v>146</v>
      </c>
      <c r="F44" s="350">
        <v>1</v>
      </c>
      <c r="G44" s="340">
        <v>0</v>
      </c>
      <c r="H44" s="340">
        <v>0</v>
      </c>
      <c r="I44" s="340">
        <v>0</v>
      </c>
      <c r="J44" s="341">
        <v>0</v>
      </c>
      <c r="K44" s="341">
        <v>0</v>
      </c>
      <c r="L44" s="341">
        <v>0</v>
      </c>
      <c r="M44" s="340">
        <v>1</v>
      </c>
      <c r="N44" s="340">
        <v>1</v>
      </c>
      <c r="O44" s="340">
        <v>100</v>
      </c>
      <c r="P44" s="341">
        <v>0</v>
      </c>
      <c r="Q44" s="341">
        <v>0</v>
      </c>
      <c r="R44" s="343">
        <v>0</v>
      </c>
      <c r="S44" s="343">
        <f t="shared" si="2"/>
        <v>100</v>
      </c>
      <c r="T44" s="349">
        <f t="shared" si="0"/>
        <v>1</v>
      </c>
      <c r="U44" s="345">
        <f t="shared" si="1"/>
        <v>1</v>
      </c>
      <c r="V44" s="346"/>
      <c r="W44" s="344"/>
      <c r="X44" s="344"/>
    </row>
    <row r="45" spans="1:24" ht="63" x14ac:dyDescent="0.25">
      <c r="A45" s="619"/>
      <c r="B45" s="335" t="s">
        <v>51</v>
      </c>
      <c r="C45" s="336" t="s">
        <v>634</v>
      </c>
      <c r="D45" s="337" t="s">
        <v>99</v>
      </c>
      <c r="E45" s="337" t="s">
        <v>147</v>
      </c>
      <c r="F45" s="350">
        <v>300</v>
      </c>
      <c r="G45" s="340">
        <v>150</v>
      </c>
      <c r="H45" s="340">
        <v>150</v>
      </c>
      <c r="I45" s="340">
        <v>0</v>
      </c>
      <c r="J45" s="341">
        <v>150</v>
      </c>
      <c r="K45" s="341">
        <v>300</v>
      </c>
      <c r="L45" s="359">
        <v>1</v>
      </c>
      <c r="M45" s="340">
        <v>0</v>
      </c>
      <c r="N45" s="340">
        <v>0</v>
      </c>
      <c r="O45" s="340">
        <v>0</v>
      </c>
      <c r="P45" s="341">
        <v>0</v>
      </c>
      <c r="Q45" s="341">
        <v>0</v>
      </c>
      <c r="R45" s="343">
        <v>0</v>
      </c>
      <c r="S45" s="343">
        <f t="shared" si="2"/>
        <v>1</v>
      </c>
      <c r="T45" s="349">
        <f t="shared" si="0"/>
        <v>450</v>
      </c>
      <c r="U45" s="345">
        <f t="shared" si="1"/>
        <v>1.5</v>
      </c>
      <c r="V45" s="346"/>
      <c r="W45" s="344"/>
      <c r="X45" s="344"/>
    </row>
    <row r="46" spans="1:24" ht="134.25" customHeight="1" x14ac:dyDescent="0.25">
      <c r="A46" s="619" t="s">
        <v>647</v>
      </c>
      <c r="B46" s="335" t="s">
        <v>52</v>
      </c>
      <c r="C46" s="336" t="s">
        <v>634</v>
      </c>
      <c r="D46" s="337" t="s">
        <v>100</v>
      </c>
      <c r="E46" s="337" t="s">
        <v>148</v>
      </c>
      <c r="F46" s="350">
        <v>3</v>
      </c>
      <c r="G46" s="340">
        <v>0</v>
      </c>
      <c r="H46" s="340">
        <v>0</v>
      </c>
      <c r="I46" s="340">
        <v>0</v>
      </c>
      <c r="J46" s="341">
        <v>1</v>
      </c>
      <c r="K46" s="341">
        <v>1</v>
      </c>
      <c r="L46" s="359">
        <v>1</v>
      </c>
      <c r="M46" s="340">
        <v>2</v>
      </c>
      <c r="N46" s="340">
        <v>1</v>
      </c>
      <c r="O46" s="362">
        <v>0.5</v>
      </c>
      <c r="P46" s="341">
        <v>0</v>
      </c>
      <c r="Q46" s="341">
        <v>0</v>
      </c>
      <c r="R46" s="343">
        <v>0</v>
      </c>
      <c r="S46" s="343">
        <f t="shared" si="2"/>
        <v>1.5</v>
      </c>
      <c r="T46" s="349">
        <f t="shared" si="0"/>
        <v>2</v>
      </c>
      <c r="U46" s="345">
        <f t="shared" si="1"/>
        <v>0.66666666666666663</v>
      </c>
      <c r="V46" s="344"/>
      <c r="W46" s="153"/>
      <c r="X46" s="344"/>
    </row>
    <row r="47" spans="1:24" ht="99" x14ac:dyDescent="0.25">
      <c r="A47" s="619"/>
      <c r="B47" s="335" t="s">
        <v>53</v>
      </c>
      <c r="C47" s="336" t="s">
        <v>634</v>
      </c>
      <c r="D47" s="337" t="s">
        <v>101</v>
      </c>
      <c r="E47" s="337" t="s">
        <v>149</v>
      </c>
      <c r="F47" s="350">
        <v>1</v>
      </c>
      <c r="G47" s="340">
        <v>0</v>
      </c>
      <c r="H47" s="340">
        <v>0</v>
      </c>
      <c r="I47" s="340">
        <v>0</v>
      </c>
      <c r="J47" s="341">
        <v>0</v>
      </c>
      <c r="K47" s="341">
        <v>0</v>
      </c>
      <c r="L47" s="341">
        <v>0</v>
      </c>
      <c r="M47" s="340">
        <v>1</v>
      </c>
      <c r="N47" s="340">
        <v>1</v>
      </c>
      <c r="O47" s="362">
        <v>1</v>
      </c>
      <c r="P47" s="341">
        <v>0</v>
      </c>
      <c r="Q47" s="341">
        <v>0</v>
      </c>
      <c r="R47" s="343">
        <v>0</v>
      </c>
      <c r="S47" s="343">
        <f t="shared" si="2"/>
        <v>1</v>
      </c>
      <c r="T47" s="349">
        <f t="shared" si="0"/>
        <v>1</v>
      </c>
      <c r="U47" s="345">
        <f t="shared" si="1"/>
        <v>1</v>
      </c>
      <c r="V47" s="346"/>
      <c r="W47" s="344"/>
      <c r="X47" s="344"/>
    </row>
    <row r="48" spans="1:24" ht="126" x14ac:dyDescent="0.25">
      <c r="A48" s="619"/>
      <c r="B48" s="335" t="s">
        <v>54</v>
      </c>
      <c r="C48" s="336" t="s">
        <v>634</v>
      </c>
      <c r="D48" s="337" t="s">
        <v>102</v>
      </c>
      <c r="E48" s="337" t="s">
        <v>149</v>
      </c>
      <c r="F48" s="350">
        <v>6</v>
      </c>
      <c r="G48" s="340">
        <v>0</v>
      </c>
      <c r="H48" s="340">
        <v>0</v>
      </c>
      <c r="I48" s="340">
        <v>0</v>
      </c>
      <c r="J48" s="341">
        <v>3</v>
      </c>
      <c r="K48" s="341">
        <v>3</v>
      </c>
      <c r="L48" s="359">
        <v>0.5</v>
      </c>
      <c r="M48" s="340">
        <v>3</v>
      </c>
      <c r="N48" s="340">
        <v>7</v>
      </c>
      <c r="O48" s="340">
        <f>N48*100/M48</f>
        <v>233.33333333333334</v>
      </c>
      <c r="P48" s="341">
        <v>0</v>
      </c>
      <c r="Q48" s="341">
        <v>0</v>
      </c>
      <c r="R48" s="343">
        <v>0</v>
      </c>
      <c r="S48" s="343">
        <f t="shared" si="2"/>
        <v>233.83333333333334</v>
      </c>
      <c r="T48" s="349">
        <f t="shared" si="0"/>
        <v>10</v>
      </c>
      <c r="U48" s="345">
        <f t="shared" si="1"/>
        <v>1.6666666666666667</v>
      </c>
      <c r="V48" s="346"/>
      <c r="W48" s="344"/>
      <c r="X48" s="344"/>
    </row>
    <row r="49" spans="1:24" ht="117" x14ac:dyDescent="0.25">
      <c r="A49" s="619" t="s">
        <v>648</v>
      </c>
      <c r="B49" s="335" t="s">
        <v>55</v>
      </c>
      <c r="C49" s="336" t="s">
        <v>634</v>
      </c>
      <c r="D49" s="337" t="s">
        <v>103</v>
      </c>
      <c r="E49" s="337" t="s">
        <v>150</v>
      </c>
      <c r="F49" s="350">
        <v>4</v>
      </c>
      <c r="G49" s="340">
        <v>2</v>
      </c>
      <c r="H49" s="340">
        <v>2</v>
      </c>
      <c r="I49" s="340">
        <v>100</v>
      </c>
      <c r="J49" s="341">
        <v>0</v>
      </c>
      <c r="K49" s="341">
        <v>0</v>
      </c>
      <c r="L49" s="341">
        <v>0</v>
      </c>
      <c r="M49" s="340">
        <v>0</v>
      </c>
      <c r="N49" s="340"/>
      <c r="O49" s="340">
        <v>0</v>
      </c>
      <c r="P49" s="341">
        <v>2</v>
      </c>
      <c r="Q49" s="341">
        <v>2</v>
      </c>
      <c r="R49" s="343">
        <v>100</v>
      </c>
      <c r="S49" s="343">
        <f t="shared" si="2"/>
        <v>200</v>
      </c>
      <c r="T49" s="349">
        <f t="shared" si="0"/>
        <v>4</v>
      </c>
      <c r="U49" s="345">
        <f t="shared" si="1"/>
        <v>1</v>
      </c>
      <c r="V49" s="346"/>
      <c r="W49" s="344"/>
      <c r="X49" s="344"/>
    </row>
    <row r="50" spans="1:24" ht="54" x14ac:dyDescent="0.25">
      <c r="A50" s="619"/>
      <c r="B50" s="335" t="s">
        <v>56</v>
      </c>
      <c r="C50" s="336" t="s">
        <v>634</v>
      </c>
      <c r="D50" s="337" t="s">
        <v>104</v>
      </c>
      <c r="E50" s="337" t="s">
        <v>151</v>
      </c>
      <c r="F50" s="350">
        <v>30</v>
      </c>
      <c r="G50" s="340">
        <v>15</v>
      </c>
      <c r="H50" s="340">
        <v>15</v>
      </c>
      <c r="I50" s="340">
        <v>0</v>
      </c>
      <c r="J50" s="341">
        <v>0</v>
      </c>
      <c r="K50" s="341">
        <v>0</v>
      </c>
      <c r="L50" s="341"/>
      <c r="M50" s="365">
        <v>15</v>
      </c>
      <c r="N50" s="365">
        <v>15</v>
      </c>
      <c r="O50" s="365">
        <v>100</v>
      </c>
      <c r="P50" s="366">
        <v>15</v>
      </c>
      <c r="Q50" s="366">
        <v>15</v>
      </c>
      <c r="R50" s="367">
        <v>100</v>
      </c>
      <c r="S50" s="343">
        <f t="shared" si="2"/>
        <v>200</v>
      </c>
      <c r="T50" s="349">
        <f t="shared" si="0"/>
        <v>45</v>
      </c>
      <c r="U50" s="345">
        <f t="shared" si="1"/>
        <v>1.5</v>
      </c>
      <c r="V50" s="346"/>
      <c r="W50" s="344"/>
      <c r="X50" s="344"/>
    </row>
    <row r="51" spans="1:24" ht="110.25" customHeight="1" x14ac:dyDescent="0.25">
      <c r="A51" s="619" t="s">
        <v>649</v>
      </c>
      <c r="B51" s="335" t="s">
        <v>57</v>
      </c>
      <c r="C51" s="336" t="s">
        <v>634</v>
      </c>
      <c r="D51" s="337" t="s">
        <v>105</v>
      </c>
      <c r="E51" s="337" t="s">
        <v>152</v>
      </c>
      <c r="F51" s="350">
        <v>150</v>
      </c>
      <c r="G51" s="340">
        <v>50</v>
      </c>
      <c r="H51" s="340">
        <v>50</v>
      </c>
      <c r="I51" s="340">
        <v>0</v>
      </c>
      <c r="J51" s="341">
        <v>50</v>
      </c>
      <c r="K51" s="341">
        <v>50</v>
      </c>
      <c r="L51" s="359">
        <v>0.66600000000000004</v>
      </c>
      <c r="M51" s="340">
        <v>50</v>
      </c>
      <c r="N51" s="340">
        <v>200</v>
      </c>
      <c r="O51" s="340">
        <f>N51*100/M51</f>
        <v>400</v>
      </c>
      <c r="P51" s="341">
        <v>0</v>
      </c>
      <c r="Q51" s="341">
        <v>0</v>
      </c>
      <c r="R51" s="343">
        <v>0</v>
      </c>
      <c r="S51" s="343">
        <f t="shared" si="2"/>
        <v>400.666</v>
      </c>
      <c r="T51" s="349">
        <f t="shared" si="0"/>
        <v>300</v>
      </c>
      <c r="U51" s="345">
        <f t="shared" si="1"/>
        <v>2</v>
      </c>
      <c r="V51" s="346"/>
      <c r="W51" s="344"/>
      <c r="X51" s="344"/>
    </row>
    <row r="52" spans="1:24" ht="81" x14ac:dyDescent="0.25">
      <c r="A52" s="619"/>
      <c r="B52" s="335" t="s">
        <v>58</v>
      </c>
      <c r="C52" s="336" t="s">
        <v>634</v>
      </c>
      <c r="D52" s="337" t="s">
        <v>106</v>
      </c>
      <c r="E52" s="337" t="s">
        <v>153</v>
      </c>
      <c r="F52" s="368">
        <v>2</v>
      </c>
      <c r="G52" s="369">
        <v>0</v>
      </c>
      <c r="H52" s="369">
        <v>0</v>
      </c>
      <c r="I52" s="369">
        <v>0</v>
      </c>
      <c r="J52" s="370">
        <v>0</v>
      </c>
      <c r="K52" s="370">
        <v>0</v>
      </c>
      <c r="L52" s="370">
        <v>0</v>
      </c>
      <c r="M52" s="369">
        <v>2</v>
      </c>
      <c r="N52" s="369">
        <v>2</v>
      </c>
      <c r="O52" s="369">
        <v>100</v>
      </c>
      <c r="P52" s="370">
        <v>0</v>
      </c>
      <c r="Q52" s="370">
        <v>0</v>
      </c>
      <c r="R52" s="371">
        <v>0</v>
      </c>
      <c r="S52" s="343">
        <f t="shared" si="2"/>
        <v>100</v>
      </c>
      <c r="T52" s="349">
        <f t="shared" si="0"/>
        <v>2</v>
      </c>
      <c r="U52" s="345">
        <f t="shared" si="1"/>
        <v>1</v>
      </c>
      <c r="V52" s="346"/>
      <c r="W52" s="344"/>
      <c r="X52" s="344"/>
    </row>
    <row r="53" spans="1:24" ht="84" customHeight="1" x14ac:dyDescent="0.25">
      <c r="A53" s="619"/>
      <c r="B53" s="335" t="s">
        <v>59</v>
      </c>
      <c r="C53" s="336" t="s">
        <v>634</v>
      </c>
      <c r="D53" s="337" t="s">
        <v>107</v>
      </c>
      <c r="E53" s="337" t="s">
        <v>154</v>
      </c>
      <c r="F53" s="350">
        <v>2</v>
      </c>
      <c r="G53" s="340">
        <v>0</v>
      </c>
      <c r="H53" s="340">
        <v>0</v>
      </c>
      <c r="I53" s="340">
        <v>0</v>
      </c>
      <c r="J53" s="341">
        <v>0</v>
      </c>
      <c r="K53" s="341">
        <v>0</v>
      </c>
      <c r="L53" s="341">
        <v>0</v>
      </c>
      <c r="M53" s="340">
        <v>2</v>
      </c>
      <c r="N53" s="340">
        <v>1</v>
      </c>
      <c r="O53" s="340">
        <v>50</v>
      </c>
      <c r="P53" s="341">
        <v>0</v>
      </c>
      <c r="Q53" s="341">
        <v>0</v>
      </c>
      <c r="R53" s="343">
        <v>0</v>
      </c>
      <c r="S53" s="343">
        <f t="shared" si="2"/>
        <v>50</v>
      </c>
      <c r="T53" s="349">
        <f t="shared" si="0"/>
        <v>1</v>
      </c>
      <c r="U53" s="345">
        <f t="shared" si="1"/>
        <v>0.5</v>
      </c>
      <c r="V53" s="344"/>
      <c r="W53" s="153"/>
      <c r="X53" s="344"/>
    </row>
    <row r="54" spans="1:24" x14ac:dyDescent="0.25">
      <c r="A54" s="372"/>
      <c r="B54" s="372"/>
      <c r="C54" s="372"/>
      <c r="D54" s="372"/>
      <c r="E54" s="372"/>
      <c r="F54" s="372"/>
      <c r="G54" s="372"/>
      <c r="H54" s="372"/>
      <c r="I54" s="372"/>
      <c r="J54" s="372"/>
      <c r="K54" s="372"/>
      <c r="L54" s="372"/>
      <c r="M54" s="372"/>
      <c r="N54" s="372"/>
      <c r="O54" s="372"/>
      <c r="P54" s="372"/>
      <c r="Q54" s="372"/>
      <c r="R54" s="372"/>
      <c r="S54" s="372"/>
    </row>
    <row r="55" spans="1:24" x14ac:dyDescent="0.25">
      <c r="A55" s="372"/>
      <c r="B55" s="372"/>
      <c r="C55" s="372"/>
      <c r="D55" s="372"/>
      <c r="E55" s="372"/>
      <c r="F55" s="372"/>
      <c r="G55" s="372"/>
      <c r="H55" s="372"/>
      <c r="I55" s="372"/>
      <c r="J55" s="372"/>
      <c r="K55" s="372"/>
      <c r="L55" s="372"/>
      <c r="M55" s="372"/>
      <c r="N55" s="372"/>
      <c r="O55" s="372"/>
      <c r="P55" s="372"/>
      <c r="Q55" s="372"/>
      <c r="R55" s="372"/>
      <c r="S55" s="372"/>
    </row>
    <row r="56" spans="1:24" x14ac:dyDescent="0.25">
      <c r="A56" s="372"/>
      <c r="B56" s="372"/>
      <c r="C56" s="372"/>
      <c r="D56" s="372"/>
      <c r="E56" s="372"/>
      <c r="F56" s="372"/>
      <c r="G56" s="372"/>
      <c r="H56" s="372"/>
      <c r="I56" s="372"/>
      <c r="J56" s="372"/>
      <c r="K56" s="372"/>
      <c r="L56" s="372"/>
      <c r="M56" s="372"/>
      <c r="N56" s="372"/>
      <c r="O56" s="372"/>
      <c r="P56" s="372"/>
      <c r="Q56" s="372"/>
      <c r="R56" s="372"/>
      <c r="S56" s="372"/>
    </row>
    <row r="57" spans="1:24" x14ac:dyDescent="0.25">
      <c r="A57" s="372"/>
      <c r="B57" s="372"/>
      <c r="C57" s="372"/>
      <c r="D57" s="372"/>
      <c r="E57" s="372"/>
      <c r="F57" s="372"/>
      <c r="G57" s="372"/>
      <c r="H57" s="372"/>
      <c r="I57" s="372"/>
      <c r="J57" s="372"/>
      <c r="K57" s="372"/>
      <c r="L57" s="372"/>
      <c r="M57" s="372"/>
      <c r="N57" s="372"/>
      <c r="O57" s="372"/>
      <c r="P57" s="372"/>
      <c r="Q57" s="372"/>
      <c r="R57" s="372"/>
      <c r="S57" s="372"/>
    </row>
    <row r="58" spans="1:24" x14ac:dyDescent="0.25">
      <c r="A58" s="372"/>
      <c r="B58" s="372"/>
      <c r="C58" s="372"/>
      <c r="D58" s="372"/>
      <c r="E58" s="372"/>
      <c r="F58" s="372"/>
      <c r="G58" s="372"/>
      <c r="H58" s="372"/>
      <c r="I58" s="372"/>
      <c r="J58" s="372"/>
      <c r="K58" s="372"/>
      <c r="L58" s="372"/>
      <c r="M58" s="372"/>
      <c r="N58" s="372"/>
      <c r="O58" s="372"/>
      <c r="P58" s="372"/>
      <c r="Q58" s="372"/>
      <c r="R58" s="372"/>
      <c r="S58" s="372"/>
    </row>
    <row r="59" spans="1:24" x14ac:dyDescent="0.25">
      <c r="A59" s="372"/>
      <c r="B59" s="372"/>
      <c r="C59" s="372"/>
      <c r="D59" s="372"/>
      <c r="E59" s="372"/>
      <c r="F59" s="372"/>
      <c r="G59" s="372"/>
      <c r="H59" s="372"/>
      <c r="I59" s="372"/>
      <c r="J59" s="372"/>
      <c r="K59" s="372"/>
      <c r="L59" s="372"/>
      <c r="M59" s="372"/>
      <c r="N59" s="372"/>
      <c r="O59" s="372"/>
      <c r="P59" s="372"/>
      <c r="Q59" s="372"/>
      <c r="R59" s="372"/>
      <c r="S59" s="372"/>
    </row>
    <row r="60" spans="1:24" x14ac:dyDescent="0.25">
      <c r="A60" s="372"/>
      <c r="B60" s="372"/>
      <c r="C60" s="372"/>
      <c r="D60" s="372"/>
      <c r="E60" s="372"/>
      <c r="F60" s="372"/>
      <c r="G60" s="372"/>
      <c r="H60" s="372"/>
      <c r="I60" s="372"/>
      <c r="J60" s="372"/>
      <c r="K60" s="372"/>
      <c r="L60" s="372"/>
      <c r="M60" s="372"/>
      <c r="N60" s="372"/>
      <c r="O60" s="372"/>
      <c r="P60" s="372"/>
      <c r="Q60" s="372"/>
      <c r="R60" s="372"/>
      <c r="S60" s="372"/>
    </row>
  </sheetData>
  <mergeCells count="34">
    <mergeCell ref="A51:A53"/>
    <mergeCell ref="A17:A19"/>
    <mergeCell ref="A20:A24"/>
    <mergeCell ref="A25:A26"/>
    <mergeCell ref="A27:A28"/>
    <mergeCell ref="A29:A31"/>
    <mergeCell ref="A32:A35"/>
    <mergeCell ref="A36:A38"/>
    <mergeCell ref="A39:A42"/>
    <mergeCell ref="A43:A45"/>
    <mergeCell ref="A46:A48"/>
    <mergeCell ref="A49:A50"/>
    <mergeCell ref="U5:U6"/>
    <mergeCell ref="V5:X5"/>
    <mergeCell ref="A7:A9"/>
    <mergeCell ref="A10:A11"/>
    <mergeCell ref="A12:A13"/>
    <mergeCell ref="P5:Q5"/>
    <mergeCell ref="T5:T6"/>
    <mergeCell ref="A14:A16"/>
    <mergeCell ref="F5:F6"/>
    <mergeCell ref="G5:H5"/>
    <mergeCell ref="J5:K5"/>
    <mergeCell ref="M5:N5"/>
    <mergeCell ref="A5:A6"/>
    <mergeCell ref="B5:B6"/>
    <mergeCell ref="C5:C6"/>
    <mergeCell ref="D5:D6"/>
    <mergeCell ref="E5:E6"/>
    <mergeCell ref="A2:X2"/>
    <mergeCell ref="A3:X3"/>
    <mergeCell ref="A4:F4"/>
    <mergeCell ref="G4:R4"/>
    <mergeCell ref="S4:X4"/>
  </mergeCells>
  <pageMargins left="0.25" right="0.25" top="0.75" bottom="0.75" header="0.3" footer="0.3"/>
  <pageSetup scale="71" fitToHeight="0" orientation="landscape" r:id="rId1"/>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4" tint="0.39997558519241921"/>
    <pageSetUpPr fitToPage="1"/>
  </sheetPr>
  <dimension ref="A1:T138"/>
  <sheetViews>
    <sheetView view="pageBreakPreview" zoomScale="110" zoomScaleNormal="50" zoomScaleSheetLayoutView="110" workbookViewId="0">
      <selection activeCell="J36" sqref="J36:N36"/>
    </sheetView>
  </sheetViews>
  <sheetFormatPr baseColWidth="10" defaultRowHeight="15" x14ac:dyDescent="0.25"/>
  <cols>
    <col min="1" max="1" width="5" customWidth="1"/>
    <col min="2" max="2" width="28" customWidth="1"/>
    <col min="3" max="3" width="19.85546875" customWidth="1"/>
    <col min="4" max="4" width="17.85546875" customWidth="1"/>
    <col min="5" max="5" width="8.28515625" customWidth="1"/>
    <col min="6" max="6" width="9" customWidth="1"/>
    <col min="7" max="7" width="7" customWidth="1"/>
    <col min="8" max="8" width="8.42578125" customWidth="1"/>
    <col min="9" max="9" width="7.7109375" customWidth="1"/>
    <col min="10" max="10" width="12.5703125" bestFit="1" customWidth="1"/>
    <col min="11" max="11" width="16.5703125" customWidth="1"/>
    <col min="12" max="12" width="12.5703125" bestFit="1" customWidth="1"/>
    <col min="13" max="13" width="12.42578125" customWidth="1"/>
    <col min="14" max="14" width="14.7109375" customWidth="1"/>
    <col min="15" max="15" width="7.5703125" customWidth="1"/>
    <col min="16" max="16" width="8.140625" customWidth="1"/>
    <col min="17" max="17" width="6.28515625" customWidth="1"/>
    <col min="18" max="18" width="5.85546875" customWidth="1"/>
    <col min="19" max="19" width="10" customWidth="1"/>
  </cols>
  <sheetData>
    <row r="1" spans="1:20" ht="23.25" x14ac:dyDescent="0.25">
      <c r="A1" s="634" t="s">
        <v>11</v>
      </c>
      <c r="B1" s="634"/>
      <c r="C1" s="634"/>
      <c r="D1" s="634"/>
      <c r="E1" s="634"/>
      <c r="F1" s="634"/>
      <c r="G1" s="634"/>
      <c r="H1" s="634"/>
      <c r="I1" s="634"/>
      <c r="J1" s="634"/>
      <c r="K1" s="634"/>
      <c r="L1" s="634"/>
      <c r="M1" s="634"/>
      <c r="N1" s="634"/>
      <c r="O1" s="634"/>
      <c r="P1" s="634"/>
      <c r="Q1" s="634"/>
      <c r="R1" s="634"/>
      <c r="S1" s="634"/>
    </row>
    <row r="2" spans="1:20" ht="21" x14ac:dyDescent="0.35">
      <c r="A2" s="635" t="s">
        <v>9</v>
      </c>
      <c r="B2" s="635"/>
      <c r="C2" s="635"/>
      <c r="D2" s="635"/>
      <c r="E2" s="635"/>
      <c r="F2" s="635"/>
      <c r="G2" s="635"/>
      <c r="H2" s="635"/>
      <c r="I2" s="635"/>
      <c r="J2" s="635"/>
      <c r="K2" s="635"/>
      <c r="L2" s="635"/>
      <c r="M2" s="635"/>
      <c r="N2" s="635"/>
      <c r="O2" s="635"/>
      <c r="P2" s="635"/>
      <c r="Q2" s="635"/>
      <c r="R2" s="635"/>
      <c r="S2" s="635"/>
    </row>
    <row r="3" spans="1:20" ht="23.25" customHeight="1" x14ac:dyDescent="0.25">
      <c r="A3" s="636" t="s">
        <v>650</v>
      </c>
      <c r="B3" s="636"/>
      <c r="C3" s="636"/>
      <c r="D3" s="636"/>
      <c r="E3" s="636"/>
      <c r="F3" s="636"/>
      <c r="G3" s="636"/>
      <c r="H3" s="636"/>
      <c r="I3" s="636"/>
      <c r="J3" s="636"/>
      <c r="K3" s="636"/>
      <c r="L3" s="636"/>
      <c r="M3" s="636"/>
      <c r="N3" s="636"/>
      <c r="O3" s="636"/>
      <c r="P3" s="636"/>
      <c r="Q3" s="636"/>
      <c r="R3" s="636"/>
      <c r="S3" s="636"/>
      <c r="T3" s="636"/>
    </row>
    <row r="4" spans="1:20" ht="21" customHeight="1" x14ac:dyDescent="0.25">
      <c r="A4" s="636" t="s">
        <v>651</v>
      </c>
      <c r="B4" s="636"/>
      <c r="C4" s="636"/>
      <c r="D4" s="636"/>
      <c r="E4" s="636"/>
      <c r="F4" s="636"/>
      <c r="G4" s="636"/>
      <c r="H4" s="636"/>
      <c r="I4" s="636"/>
      <c r="J4" s="636"/>
      <c r="K4" s="636"/>
      <c r="L4" s="636"/>
      <c r="M4" s="636"/>
      <c r="N4" s="636"/>
      <c r="O4" s="636"/>
      <c r="P4" s="636"/>
      <c r="Q4" s="636"/>
      <c r="R4" s="636"/>
      <c r="S4" s="636"/>
      <c r="T4" s="636"/>
    </row>
    <row r="5" spans="1:20" ht="27" customHeight="1" x14ac:dyDescent="0.25">
      <c r="A5" s="636" t="s">
        <v>652</v>
      </c>
      <c r="B5" s="636"/>
      <c r="C5" s="636"/>
      <c r="D5" s="636"/>
      <c r="E5" s="636"/>
      <c r="F5" s="636"/>
      <c r="G5" s="636"/>
      <c r="H5" s="636"/>
      <c r="I5" s="636"/>
      <c r="J5" s="636"/>
      <c r="K5" s="636"/>
      <c r="L5" s="636"/>
      <c r="M5" s="636"/>
      <c r="N5" s="636"/>
      <c r="O5" s="636"/>
      <c r="P5" s="636"/>
      <c r="Q5" s="636"/>
      <c r="R5" s="636"/>
      <c r="S5" s="636"/>
      <c r="T5" s="636"/>
    </row>
    <row r="6" spans="1:20" ht="15" customHeight="1" x14ac:dyDescent="0.25">
      <c r="A6" s="637" t="s">
        <v>653</v>
      </c>
      <c r="B6" s="637"/>
      <c r="C6" s="637"/>
      <c r="D6" s="637"/>
      <c r="E6" s="637"/>
      <c r="F6" s="637"/>
      <c r="G6" s="637"/>
      <c r="H6" s="637"/>
      <c r="I6" s="637"/>
      <c r="J6" s="637"/>
      <c r="K6" s="637"/>
      <c r="L6" s="637"/>
      <c r="M6" s="637"/>
      <c r="N6" s="637"/>
      <c r="O6" s="637"/>
      <c r="P6" s="637"/>
      <c r="Q6" s="637"/>
      <c r="R6" s="637"/>
      <c r="S6" s="637"/>
      <c r="T6" s="637"/>
    </row>
    <row r="7" spans="1:20" ht="35.25" customHeight="1" x14ac:dyDescent="0.25">
      <c r="A7" s="637"/>
      <c r="B7" s="637"/>
      <c r="C7" s="637"/>
      <c r="D7" s="637"/>
      <c r="E7" s="637"/>
      <c r="F7" s="637"/>
      <c r="G7" s="637"/>
      <c r="H7" s="637"/>
      <c r="I7" s="637"/>
      <c r="J7" s="637"/>
      <c r="K7" s="637"/>
      <c r="L7" s="637"/>
      <c r="M7" s="637"/>
      <c r="N7" s="637"/>
      <c r="O7" s="637"/>
      <c r="P7" s="637"/>
      <c r="Q7" s="637"/>
      <c r="R7" s="637"/>
      <c r="S7" s="637"/>
      <c r="T7" s="637"/>
    </row>
    <row r="8" spans="1:20" ht="27" customHeight="1" x14ac:dyDescent="0.25">
      <c r="A8" s="636" t="s">
        <v>654</v>
      </c>
      <c r="B8" s="636"/>
      <c r="C8" s="636"/>
      <c r="D8" s="636"/>
      <c r="E8" s="636"/>
      <c r="F8" s="636"/>
      <c r="G8" s="636"/>
      <c r="H8" s="636"/>
      <c r="I8" s="636"/>
      <c r="J8" s="636"/>
      <c r="K8" s="636"/>
      <c r="L8" s="636"/>
      <c r="M8" s="636"/>
      <c r="N8" s="636"/>
      <c r="O8" s="636"/>
      <c r="P8" s="636"/>
      <c r="Q8" s="636"/>
      <c r="R8" s="636"/>
      <c r="S8" s="636"/>
      <c r="T8" s="636"/>
    </row>
    <row r="9" spans="1:20" ht="23.25" customHeight="1" x14ac:dyDescent="0.25">
      <c r="A9" s="636" t="s">
        <v>655</v>
      </c>
      <c r="B9" s="636"/>
      <c r="C9" s="636"/>
      <c r="D9" s="636"/>
      <c r="E9" s="636"/>
      <c r="F9" s="636"/>
      <c r="G9" s="636"/>
      <c r="H9" s="636"/>
      <c r="I9" s="636"/>
      <c r="J9" s="636"/>
      <c r="K9" s="636"/>
      <c r="L9" s="636"/>
      <c r="M9" s="636"/>
      <c r="N9" s="636"/>
      <c r="O9" s="636"/>
      <c r="P9" s="636"/>
      <c r="Q9" s="636"/>
      <c r="R9" s="636"/>
      <c r="S9" s="636"/>
      <c r="T9" s="636"/>
    </row>
    <row r="10" spans="1:20" ht="23.25" customHeight="1" x14ac:dyDescent="0.25">
      <c r="A10" s="636" t="s">
        <v>656</v>
      </c>
      <c r="B10" s="636"/>
      <c r="C10" s="636"/>
      <c r="D10" s="636"/>
      <c r="E10" s="636"/>
      <c r="F10" s="636"/>
      <c r="G10" s="636"/>
      <c r="H10" s="636"/>
      <c r="I10" s="636"/>
      <c r="J10" s="636"/>
      <c r="K10" s="636"/>
      <c r="L10" s="636"/>
      <c r="M10" s="636"/>
      <c r="N10" s="636"/>
      <c r="O10" s="636"/>
      <c r="P10" s="636"/>
      <c r="Q10" s="636"/>
      <c r="R10" s="636"/>
      <c r="S10" s="636"/>
      <c r="T10" s="636"/>
    </row>
    <row r="11" spans="1:20" ht="23.25" customHeight="1" x14ac:dyDescent="0.25">
      <c r="A11" s="636" t="s">
        <v>657</v>
      </c>
      <c r="B11" s="636"/>
      <c r="C11" s="636"/>
      <c r="D11" s="636"/>
      <c r="E11" s="636"/>
      <c r="F11" s="636"/>
      <c r="G11" s="636"/>
      <c r="H11" s="636"/>
      <c r="I11" s="636"/>
      <c r="J11" s="636"/>
      <c r="K11" s="636"/>
      <c r="L11" s="636"/>
      <c r="M11" s="636"/>
      <c r="N11" s="636"/>
      <c r="O11" s="636"/>
      <c r="P11" s="636"/>
      <c r="Q11" s="636"/>
      <c r="R11" s="636"/>
      <c r="S11" s="636"/>
      <c r="T11" s="636"/>
    </row>
    <row r="12" spans="1:20" ht="27.75" customHeight="1" x14ac:dyDescent="0.25">
      <c r="A12" s="641" t="s">
        <v>658</v>
      </c>
      <c r="B12" s="642"/>
      <c r="C12" s="642"/>
      <c r="D12" s="642"/>
      <c r="E12" s="642"/>
      <c r="F12" s="642"/>
      <c r="G12" s="642"/>
      <c r="H12" s="643"/>
      <c r="I12" s="641" t="s">
        <v>659</v>
      </c>
      <c r="J12" s="642"/>
      <c r="K12" s="642"/>
      <c r="L12" s="642"/>
      <c r="M12" s="642"/>
      <c r="N12" s="643"/>
      <c r="O12" s="641" t="s">
        <v>660</v>
      </c>
      <c r="P12" s="642"/>
      <c r="Q12" s="642"/>
      <c r="R12" s="642"/>
      <c r="S12" s="642"/>
      <c r="T12" s="643"/>
    </row>
    <row r="13" spans="1:20" ht="22.5" customHeight="1" x14ac:dyDescent="0.25">
      <c r="A13" s="638" t="s">
        <v>661</v>
      </c>
      <c r="B13" s="638"/>
      <c r="C13" s="638"/>
      <c r="D13" s="638"/>
      <c r="E13" s="638"/>
      <c r="F13" s="638"/>
      <c r="G13" s="638"/>
      <c r="H13" s="638"/>
      <c r="I13" s="638"/>
      <c r="J13" s="638"/>
      <c r="K13" s="638"/>
      <c r="L13" s="638"/>
      <c r="M13" s="638"/>
      <c r="N13" s="638"/>
      <c r="O13" s="638"/>
      <c r="P13" s="638"/>
      <c r="Q13" s="638"/>
      <c r="R13" s="638"/>
      <c r="S13" s="638"/>
      <c r="T13" s="638"/>
    </row>
    <row r="14" spans="1:20" ht="24" customHeight="1" x14ac:dyDescent="0.25">
      <c r="A14" s="639" t="s">
        <v>472</v>
      </c>
      <c r="B14" s="639"/>
      <c r="C14" s="639"/>
      <c r="D14" s="639"/>
      <c r="E14" s="639"/>
      <c r="F14" s="639"/>
      <c r="G14" s="639"/>
      <c r="H14" s="639"/>
      <c r="I14" s="639"/>
      <c r="J14" s="639"/>
      <c r="K14" s="639"/>
      <c r="L14" s="639"/>
      <c r="M14" s="639"/>
      <c r="N14" s="639"/>
      <c r="O14" s="639"/>
      <c r="P14" s="639"/>
      <c r="Q14" s="639"/>
      <c r="R14" s="639"/>
      <c r="S14" s="639"/>
      <c r="T14" s="639"/>
    </row>
    <row r="15" spans="1:20" ht="19.5" customHeight="1" x14ac:dyDescent="0.25">
      <c r="A15" s="640" t="s">
        <v>60</v>
      </c>
      <c r="B15" s="640"/>
      <c r="C15" s="640" t="s">
        <v>662</v>
      </c>
      <c r="D15" s="640"/>
      <c r="E15" s="640" t="s">
        <v>663</v>
      </c>
      <c r="F15" s="640"/>
      <c r="G15" s="373"/>
      <c r="H15" s="373" t="s">
        <v>360</v>
      </c>
      <c r="I15" s="373"/>
      <c r="J15" s="640" t="s">
        <v>664</v>
      </c>
      <c r="K15" s="640"/>
      <c r="L15" s="640"/>
      <c r="M15" s="640"/>
      <c r="N15" s="640"/>
      <c r="O15" s="640" t="s">
        <v>665</v>
      </c>
      <c r="P15" s="640"/>
      <c r="Q15" s="640"/>
      <c r="R15" s="640" t="s">
        <v>666</v>
      </c>
      <c r="S15" s="640"/>
      <c r="T15" s="640"/>
    </row>
    <row r="16" spans="1:20" ht="30" customHeight="1" x14ac:dyDescent="0.25">
      <c r="A16" s="649" t="s">
        <v>473</v>
      </c>
      <c r="B16" s="649"/>
      <c r="C16" s="649" t="s">
        <v>667</v>
      </c>
      <c r="D16" s="649"/>
      <c r="E16" s="644" t="s">
        <v>668</v>
      </c>
      <c r="F16" s="644"/>
      <c r="G16" s="644" t="s">
        <v>669</v>
      </c>
      <c r="H16" s="644"/>
      <c r="I16" s="644"/>
      <c r="J16" s="644" t="s">
        <v>670</v>
      </c>
      <c r="K16" s="644"/>
      <c r="L16" s="644"/>
      <c r="M16" s="644"/>
      <c r="N16" s="644"/>
      <c r="O16" s="644" t="s">
        <v>671</v>
      </c>
      <c r="P16" s="644"/>
      <c r="Q16" s="644"/>
      <c r="R16" s="644" t="s">
        <v>672</v>
      </c>
      <c r="S16" s="644"/>
      <c r="T16" s="644"/>
    </row>
    <row r="17" spans="1:20" ht="21" customHeight="1" x14ac:dyDescent="0.25">
      <c r="A17" s="638" t="s">
        <v>673</v>
      </c>
      <c r="B17" s="638"/>
      <c r="C17" s="638"/>
      <c r="D17" s="638"/>
      <c r="E17" s="638"/>
      <c r="F17" s="638"/>
      <c r="G17" s="638"/>
      <c r="H17" s="638"/>
      <c r="I17" s="638"/>
      <c r="J17" s="638"/>
      <c r="K17" s="638"/>
      <c r="L17" s="638"/>
      <c r="M17" s="638"/>
      <c r="N17" s="638"/>
      <c r="O17" s="638"/>
      <c r="P17" s="638"/>
      <c r="Q17" s="638"/>
      <c r="R17" s="638"/>
      <c r="S17" s="638"/>
      <c r="T17" s="638"/>
    </row>
    <row r="18" spans="1:20" ht="17.25" customHeight="1" x14ac:dyDescent="0.25">
      <c r="A18" s="645" t="s">
        <v>674</v>
      </c>
      <c r="B18" s="646"/>
      <c r="C18" s="646"/>
      <c r="D18" s="646"/>
      <c r="E18" s="646"/>
      <c r="F18" s="646"/>
      <c r="G18" s="646"/>
      <c r="H18" s="646"/>
      <c r="I18" s="646"/>
      <c r="J18" s="646"/>
      <c r="K18" s="646"/>
      <c r="L18" s="646"/>
      <c r="M18" s="646"/>
      <c r="N18" s="646"/>
      <c r="O18" s="646"/>
      <c r="P18" s="646"/>
      <c r="Q18" s="646"/>
      <c r="R18" s="646"/>
      <c r="S18" s="646"/>
      <c r="T18" s="647"/>
    </row>
    <row r="19" spans="1:20" ht="24.75" customHeight="1" x14ac:dyDescent="0.25">
      <c r="A19" s="640" t="s">
        <v>60</v>
      </c>
      <c r="B19" s="640"/>
      <c r="C19" s="640" t="s">
        <v>662</v>
      </c>
      <c r="D19" s="640"/>
      <c r="E19" s="648" t="s">
        <v>663</v>
      </c>
      <c r="F19" s="648"/>
      <c r="G19" s="374"/>
      <c r="H19" s="374" t="s">
        <v>360</v>
      </c>
      <c r="I19" s="374"/>
      <c r="J19" s="640" t="s">
        <v>664</v>
      </c>
      <c r="K19" s="640"/>
      <c r="L19" s="640"/>
      <c r="M19" s="640"/>
      <c r="N19" s="640"/>
      <c r="O19" s="640" t="s">
        <v>665</v>
      </c>
      <c r="P19" s="640"/>
      <c r="Q19" s="640"/>
      <c r="R19" s="640" t="s">
        <v>666</v>
      </c>
      <c r="S19" s="640"/>
      <c r="T19" s="640"/>
    </row>
    <row r="20" spans="1:20" ht="38.25" customHeight="1" x14ac:dyDescent="0.25">
      <c r="A20" s="649" t="s">
        <v>480</v>
      </c>
      <c r="B20" s="649"/>
      <c r="C20" s="649" t="s">
        <v>675</v>
      </c>
      <c r="D20" s="649"/>
      <c r="E20" s="644" t="s">
        <v>668</v>
      </c>
      <c r="F20" s="644"/>
      <c r="G20" s="644" t="s">
        <v>676</v>
      </c>
      <c r="H20" s="644"/>
      <c r="I20" s="644"/>
      <c r="J20" s="644" t="s">
        <v>670</v>
      </c>
      <c r="K20" s="644"/>
      <c r="L20" s="644"/>
      <c r="M20" s="644"/>
      <c r="N20" s="644"/>
      <c r="O20" s="644" t="s">
        <v>671</v>
      </c>
      <c r="P20" s="644"/>
      <c r="Q20" s="644"/>
      <c r="R20" s="644" t="s">
        <v>672</v>
      </c>
      <c r="S20" s="644"/>
      <c r="T20" s="644"/>
    </row>
    <row r="21" spans="1:20" ht="18.75" customHeight="1" x14ac:dyDescent="0.25">
      <c r="A21" s="638" t="s">
        <v>677</v>
      </c>
      <c r="B21" s="638"/>
      <c r="C21" s="638"/>
      <c r="D21" s="638"/>
      <c r="E21" s="638"/>
      <c r="F21" s="638"/>
      <c r="G21" s="638"/>
      <c r="H21" s="638"/>
      <c r="I21" s="638"/>
      <c r="J21" s="638"/>
      <c r="K21" s="638"/>
      <c r="L21" s="638"/>
      <c r="M21" s="638"/>
      <c r="N21" s="638"/>
      <c r="O21" s="638"/>
      <c r="P21" s="638"/>
      <c r="Q21" s="638"/>
      <c r="R21" s="638"/>
      <c r="S21" s="638"/>
      <c r="T21" s="638"/>
    </row>
    <row r="22" spans="1:20" ht="20.25" customHeight="1" x14ac:dyDescent="0.25">
      <c r="A22" s="639" t="s">
        <v>678</v>
      </c>
      <c r="B22" s="639"/>
      <c r="C22" s="639"/>
      <c r="D22" s="639"/>
      <c r="E22" s="639"/>
      <c r="F22" s="639"/>
      <c r="G22" s="639"/>
      <c r="H22" s="639"/>
      <c r="I22" s="639"/>
      <c r="J22" s="639"/>
      <c r="K22" s="639"/>
      <c r="L22" s="639"/>
      <c r="M22" s="639"/>
      <c r="N22" s="639"/>
      <c r="O22" s="639"/>
      <c r="P22" s="639"/>
      <c r="Q22" s="639"/>
      <c r="R22" s="639"/>
      <c r="S22" s="639"/>
      <c r="T22" s="639"/>
    </row>
    <row r="23" spans="1:20" ht="21" customHeight="1" x14ac:dyDescent="0.25">
      <c r="A23" s="640" t="s">
        <v>60</v>
      </c>
      <c r="B23" s="640"/>
      <c r="C23" s="640" t="s">
        <v>662</v>
      </c>
      <c r="D23" s="640"/>
      <c r="E23" s="648" t="s">
        <v>663</v>
      </c>
      <c r="F23" s="648"/>
      <c r="G23" s="373"/>
      <c r="H23" s="373" t="s">
        <v>360</v>
      </c>
      <c r="I23" s="373"/>
      <c r="J23" s="640" t="s">
        <v>664</v>
      </c>
      <c r="K23" s="640"/>
      <c r="L23" s="640"/>
      <c r="M23" s="640"/>
      <c r="N23" s="640"/>
      <c r="O23" s="640" t="s">
        <v>665</v>
      </c>
      <c r="P23" s="640"/>
      <c r="Q23" s="640"/>
      <c r="R23" s="640" t="s">
        <v>666</v>
      </c>
      <c r="S23" s="640"/>
      <c r="T23" s="640"/>
    </row>
    <row r="24" spans="1:20" ht="32.25" customHeight="1" x14ac:dyDescent="0.25">
      <c r="A24" s="649" t="s">
        <v>486</v>
      </c>
      <c r="B24" s="649"/>
      <c r="C24" s="649" t="s">
        <v>679</v>
      </c>
      <c r="D24" s="649"/>
      <c r="E24" s="644" t="s">
        <v>680</v>
      </c>
      <c r="F24" s="644"/>
      <c r="G24" s="644" t="s">
        <v>676</v>
      </c>
      <c r="H24" s="644"/>
      <c r="I24" s="644"/>
      <c r="J24" s="644" t="s">
        <v>670</v>
      </c>
      <c r="K24" s="644"/>
      <c r="L24" s="644"/>
      <c r="M24" s="644"/>
      <c r="N24" s="644"/>
      <c r="O24" s="644" t="s">
        <v>671</v>
      </c>
      <c r="P24" s="644"/>
      <c r="Q24" s="644"/>
      <c r="R24" s="644" t="s">
        <v>672</v>
      </c>
      <c r="S24" s="644"/>
      <c r="T24" s="644"/>
    </row>
    <row r="25" spans="1:20" ht="21" customHeight="1" x14ac:dyDescent="0.25">
      <c r="A25" s="638" t="s">
        <v>681</v>
      </c>
      <c r="B25" s="638"/>
      <c r="C25" s="638"/>
      <c r="D25" s="638"/>
      <c r="E25" s="638"/>
      <c r="F25" s="638"/>
      <c r="G25" s="638"/>
      <c r="H25" s="638"/>
      <c r="I25" s="638"/>
      <c r="J25" s="638"/>
      <c r="K25" s="638"/>
      <c r="L25" s="638"/>
      <c r="M25" s="638"/>
      <c r="N25" s="638"/>
      <c r="O25" s="638"/>
      <c r="P25" s="638"/>
      <c r="Q25" s="638"/>
      <c r="R25" s="638"/>
      <c r="S25" s="638"/>
      <c r="T25" s="638"/>
    </row>
    <row r="26" spans="1:20" ht="18" customHeight="1" x14ac:dyDescent="0.25">
      <c r="A26" s="650" t="s">
        <v>682</v>
      </c>
      <c r="B26" s="650"/>
      <c r="C26" s="650"/>
      <c r="D26" s="650"/>
      <c r="E26" s="650"/>
      <c r="F26" s="650"/>
      <c r="G26" s="650"/>
      <c r="H26" s="650"/>
      <c r="I26" s="650"/>
      <c r="J26" s="650"/>
      <c r="K26" s="650"/>
      <c r="L26" s="650"/>
      <c r="M26" s="650"/>
      <c r="N26" s="650"/>
      <c r="O26" s="650"/>
      <c r="P26" s="650"/>
      <c r="Q26" s="650"/>
      <c r="R26" s="650"/>
      <c r="S26" s="650"/>
      <c r="T26" s="650"/>
    </row>
    <row r="27" spans="1:20" ht="19.5" customHeight="1" x14ac:dyDescent="0.25">
      <c r="A27" s="640" t="s">
        <v>60</v>
      </c>
      <c r="B27" s="640"/>
      <c r="C27" s="640" t="s">
        <v>662</v>
      </c>
      <c r="D27" s="640"/>
      <c r="E27" s="648" t="s">
        <v>663</v>
      </c>
      <c r="F27" s="648"/>
      <c r="G27" s="373"/>
      <c r="H27" s="373" t="s">
        <v>360</v>
      </c>
      <c r="I27" s="373"/>
      <c r="J27" s="640" t="s">
        <v>664</v>
      </c>
      <c r="K27" s="640"/>
      <c r="L27" s="640"/>
      <c r="M27" s="640"/>
      <c r="N27" s="640"/>
      <c r="O27" s="640" t="s">
        <v>665</v>
      </c>
      <c r="P27" s="640"/>
      <c r="Q27" s="640"/>
      <c r="R27" s="640" t="s">
        <v>666</v>
      </c>
      <c r="S27" s="640"/>
      <c r="T27" s="640"/>
    </row>
    <row r="28" spans="1:20" ht="35.25" customHeight="1" x14ac:dyDescent="0.25">
      <c r="A28" s="649" t="s">
        <v>492</v>
      </c>
      <c r="B28" s="649"/>
      <c r="C28" s="649" t="s">
        <v>683</v>
      </c>
      <c r="D28" s="649"/>
      <c r="E28" s="644" t="s">
        <v>680</v>
      </c>
      <c r="F28" s="644"/>
      <c r="G28" s="644" t="s">
        <v>676</v>
      </c>
      <c r="H28" s="644"/>
      <c r="I28" s="644"/>
      <c r="J28" s="644" t="s">
        <v>670</v>
      </c>
      <c r="K28" s="644"/>
      <c r="L28" s="644"/>
      <c r="M28" s="644"/>
      <c r="N28" s="644"/>
      <c r="O28" s="644" t="s">
        <v>671</v>
      </c>
      <c r="P28" s="644"/>
      <c r="Q28" s="644"/>
      <c r="R28" s="644" t="s">
        <v>672</v>
      </c>
      <c r="S28" s="644"/>
      <c r="T28" s="644"/>
    </row>
    <row r="29" spans="1:20" ht="21.75" customHeight="1" x14ac:dyDescent="0.25">
      <c r="A29" s="638" t="s">
        <v>684</v>
      </c>
      <c r="B29" s="638"/>
      <c r="C29" s="638"/>
      <c r="D29" s="638"/>
      <c r="E29" s="638"/>
      <c r="F29" s="638"/>
      <c r="G29" s="638"/>
      <c r="H29" s="638"/>
      <c r="I29" s="638"/>
      <c r="J29" s="638"/>
      <c r="K29" s="638"/>
      <c r="L29" s="638"/>
      <c r="M29" s="638"/>
      <c r="N29" s="638"/>
      <c r="O29" s="638"/>
      <c r="P29" s="638"/>
      <c r="Q29" s="638"/>
      <c r="R29" s="638"/>
      <c r="S29" s="638"/>
      <c r="T29" s="638"/>
    </row>
    <row r="30" spans="1:20" ht="18.75" customHeight="1" x14ac:dyDescent="0.25">
      <c r="A30" s="650" t="s">
        <v>685</v>
      </c>
      <c r="B30" s="650"/>
      <c r="C30" s="650"/>
      <c r="D30" s="650"/>
      <c r="E30" s="650"/>
      <c r="F30" s="650"/>
      <c r="G30" s="650"/>
      <c r="H30" s="650"/>
      <c r="I30" s="650"/>
      <c r="J30" s="650"/>
      <c r="K30" s="650"/>
      <c r="L30" s="650"/>
      <c r="M30" s="650"/>
      <c r="N30" s="650"/>
      <c r="O30" s="650"/>
      <c r="P30" s="650"/>
      <c r="Q30" s="650"/>
      <c r="R30" s="650"/>
      <c r="S30" s="650"/>
      <c r="T30" s="650"/>
    </row>
    <row r="31" spans="1:20" ht="23.25" customHeight="1" x14ac:dyDescent="0.25">
      <c r="A31" s="640" t="s">
        <v>60</v>
      </c>
      <c r="B31" s="640"/>
      <c r="C31" s="640" t="s">
        <v>662</v>
      </c>
      <c r="D31" s="640"/>
      <c r="E31" s="648" t="s">
        <v>663</v>
      </c>
      <c r="F31" s="648"/>
      <c r="G31" s="373"/>
      <c r="H31" s="373" t="s">
        <v>360</v>
      </c>
      <c r="I31" s="373"/>
      <c r="J31" s="640" t="s">
        <v>664</v>
      </c>
      <c r="K31" s="640"/>
      <c r="L31" s="640"/>
      <c r="M31" s="640"/>
      <c r="N31" s="640"/>
      <c r="O31" s="640" t="s">
        <v>665</v>
      </c>
      <c r="P31" s="640"/>
      <c r="Q31" s="640"/>
      <c r="R31" s="640" t="s">
        <v>666</v>
      </c>
      <c r="S31" s="640"/>
      <c r="T31" s="640"/>
    </row>
    <row r="32" spans="1:20" ht="42.75" customHeight="1" x14ac:dyDescent="0.25">
      <c r="A32" s="649" t="s">
        <v>496</v>
      </c>
      <c r="B32" s="649"/>
      <c r="C32" s="649" t="s">
        <v>686</v>
      </c>
      <c r="D32" s="649"/>
      <c r="E32" s="644" t="s">
        <v>680</v>
      </c>
      <c r="F32" s="644"/>
      <c r="G32" s="644" t="s">
        <v>676</v>
      </c>
      <c r="H32" s="644"/>
      <c r="I32" s="644"/>
      <c r="J32" s="644" t="s">
        <v>670</v>
      </c>
      <c r="K32" s="644"/>
      <c r="L32" s="644"/>
      <c r="M32" s="644"/>
      <c r="N32" s="644"/>
      <c r="O32" s="644" t="s">
        <v>671</v>
      </c>
      <c r="P32" s="644"/>
      <c r="Q32" s="644"/>
      <c r="R32" s="644" t="s">
        <v>672</v>
      </c>
      <c r="S32" s="644"/>
      <c r="T32" s="644"/>
    </row>
    <row r="33" spans="1:20" ht="21.75" customHeight="1" x14ac:dyDescent="0.25">
      <c r="A33" s="638" t="s">
        <v>687</v>
      </c>
      <c r="B33" s="638"/>
      <c r="C33" s="638"/>
      <c r="D33" s="638"/>
      <c r="E33" s="638"/>
      <c r="F33" s="638"/>
      <c r="G33" s="638"/>
      <c r="H33" s="638"/>
      <c r="I33" s="638"/>
      <c r="J33" s="638"/>
      <c r="K33" s="638"/>
      <c r="L33" s="638"/>
      <c r="M33" s="638"/>
      <c r="N33" s="638"/>
      <c r="O33" s="638"/>
      <c r="P33" s="638"/>
      <c r="Q33" s="638"/>
      <c r="R33" s="638"/>
      <c r="S33" s="638"/>
      <c r="T33" s="638"/>
    </row>
    <row r="34" spans="1:20" ht="18.75" customHeight="1" x14ac:dyDescent="0.25">
      <c r="A34" s="650" t="s">
        <v>688</v>
      </c>
      <c r="B34" s="650"/>
      <c r="C34" s="650"/>
      <c r="D34" s="650"/>
      <c r="E34" s="650"/>
      <c r="F34" s="650"/>
      <c r="G34" s="650"/>
      <c r="H34" s="650"/>
      <c r="I34" s="650"/>
      <c r="J34" s="650"/>
      <c r="K34" s="650"/>
      <c r="L34" s="650"/>
      <c r="M34" s="650"/>
      <c r="N34" s="650"/>
      <c r="O34" s="650"/>
      <c r="P34" s="650"/>
      <c r="Q34" s="650"/>
      <c r="R34" s="650"/>
      <c r="S34" s="650"/>
      <c r="T34" s="650"/>
    </row>
    <row r="35" spans="1:20" ht="24" customHeight="1" x14ac:dyDescent="0.25">
      <c r="A35" s="640" t="s">
        <v>60</v>
      </c>
      <c r="B35" s="640"/>
      <c r="C35" s="640" t="s">
        <v>662</v>
      </c>
      <c r="D35" s="640"/>
      <c r="E35" s="648" t="s">
        <v>663</v>
      </c>
      <c r="F35" s="648"/>
      <c r="G35" s="373"/>
      <c r="H35" s="373" t="s">
        <v>360</v>
      </c>
      <c r="I35" s="373"/>
      <c r="J35" s="640" t="s">
        <v>664</v>
      </c>
      <c r="K35" s="640"/>
      <c r="L35" s="640"/>
      <c r="M35" s="640"/>
      <c r="N35" s="640"/>
      <c r="O35" s="640" t="s">
        <v>665</v>
      </c>
      <c r="P35" s="640"/>
      <c r="Q35" s="640"/>
      <c r="R35" s="640" t="s">
        <v>666</v>
      </c>
      <c r="S35" s="640"/>
      <c r="T35" s="640"/>
    </row>
    <row r="36" spans="1:20" ht="30.75" customHeight="1" x14ac:dyDescent="0.25">
      <c r="A36" s="649" t="s">
        <v>500</v>
      </c>
      <c r="B36" s="649"/>
      <c r="C36" s="649" t="s">
        <v>689</v>
      </c>
      <c r="D36" s="649"/>
      <c r="E36" s="644" t="s">
        <v>680</v>
      </c>
      <c r="F36" s="644"/>
      <c r="G36" s="644" t="s">
        <v>676</v>
      </c>
      <c r="H36" s="644"/>
      <c r="I36" s="644"/>
      <c r="J36" s="644" t="s">
        <v>670</v>
      </c>
      <c r="K36" s="644"/>
      <c r="L36" s="644"/>
      <c r="M36" s="644"/>
      <c r="N36" s="644"/>
      <c r="O36" s="644" t="s">
        <v>671</v>
      </c>
      <c r="P36" s="644"/>
      <c r="Q36" s="644"/>
      <c r="R36" s="644" t="s">
        <v>672</v>
      </c>
      <c r="S36" s="644"/>
      <c r="T36" s="644"/>
    </row>
    <row r="37" spans="1:20" ht="21" customHeight="1" x14ac:dyDescent="0.25">
      <c r="A37" s="638" t="s">
        <v>690</v>
      </c>
      <c r="B37" s="638"/>
      <c r="C37" s="638"/>
      <c r="D37" s="638"/>
      <c r="E37" s="638"/>
      <c r="F37" s="638"/>
      <c r="G37" s="638"/>
      <c r="H37" s="638"/>
      <c r="I37" s="638"/>
      <c r="J37" s="638"/>
      <c r="K37" s="638"/>
      <c r="L37" s="638"/>
      <c r="M37" s="638"/>
      <c r="N37" s="638"/>
      <c r="O37" s="638"/>
      <c r="P37" s="638"/>
      <c r="Q37" s="638"/>
      <c r="R37" s="638"/>
      <c r="S37" s="638"/>
      <c r="T37" s="638"/>
    </row>
    <row r="38" spans="1:20" ht="21" customHeight="1" x14ac:dyDescent="0.25">
      <c r="A38" s="651" t="s">
        <v>691</v>
      </c>
      <c r="B38" s="652"/>
      <c r="C38" s="652"/>
      <c r="D38" s="652"/>
      <c r="E38" s="652"/>
      <c r="F38" s="652"/>
      <c r="G38" s="652"/>
      <c r="H38" s="652"/>
      <c r="I38" s="652"/>
      <c r="J38" s="652"/>
      <c r="K38" s="652"/>
      <c r="L38" s="652"/>
      <c r="M38" s="652"/>
      <c r="N38" s="652"/>
      <c r="O38" s="652"/>
      <c r="P38" s="652"/>
      <c r="Q38" s="652"/>
      <c r="R38" s="652"/>
      <c r="S38" s="652"/>
      <c r="T38" s="653"/>
    </row>
    <row r="39" spans="1:20" ht="26.25" customHeight="1" x14ac:dyDescent="0.25">
      <c r="A39" s="640" t="s">
        <v>60</v>
      </c>
      <c r="B39" s="640"/>
      <c r="C39" s="640" t="s">
        <v>662</v>
      </c>
      <c r="D39" s="640"/>
      <c r="E39" s="648" t="s">
        <v>663</v>
      </c>
      <c r="F39" s="648"/>
      <c r="G39" s="373"/>
      <c r="H39" s="373" t="s">
        <v>360</v>
      </c>
      <c r="I39" s="373"/>
      <c r="J39" s="640" t="s">
        <v>664</v>
      </c>
      <c r="K39" s="640"/>
      <c r="L39" s="640"/>
      <c r="M39" s="640"/>
      <c r="N39" s="640"/>
      <c r="O39" s="640" t="s">
        <v>665</v>
      </c>
      <c r="P39" s="640"/>
      <c r="Q39" s="640"/>
      <c r="R39" s="640" t="s">
        <v>666</v>
      </c>
      <c r="S39" s="640"/>
      <c r="T39" s="640"/>
    </row>
    <row r="40" spans="1:20" ht="27.75" customHeight="1" x14ac:dyDescent="0.25">
      <c r="A40" s="649" t="s">
        <v>504</v>
      </c>
      <c r="B40" s="649"/>
      <c r="C40" s="649" t="s">
        <v>692</v>
      </c>
      <c r="D40" s="649"/>
      <c r="E40" s="644" t="s">
        <v>680</v>
      </c>
      <c r="F40" s="644"/>
      <c r="G40" s="644" t="s">
        <v>676</v>
      </c>
      <c r="H40" s="644"/>
      <c r="I40" s="644"/>
      <c r="J40" s="644" t="s">
        <v>670</v>
      </c>
      <c r="K40" s="644"/>
      <c r="L40" s="644"/>
      <c r="M40" s="644"/>
      <c r="N40" s="644"/>
      <c r="O40" s="644" t="s">
        <v>671</v>
      </c>
      <c r="P40" s="644"/>
      <c r="Q40" s="644"/>
      <c r="R40" s="644" t="s">
        <v>672</v>
      </c>
      <c r="S40" s="644"/>
      <c r="T40" s="644"/>
    </row>
    <row r="41" spans="1:20" ht="21.75" customHeight="1" x14ac:dyDescent="0.25">
      <c r="A41" s="638" t="s">
        <v>693</v>
      </c>
      <c r="B41" s="638"/>
      <c r="C41" s="638"/>
      <c r="D41" s="638"/>
      <c r="E41" s="638"/>
      <c r="F41" s="638"/>
      <c r="G41" s="638"/>
      <c r="H41" s="638"/>
      <c r="I41" s="638"/>
      <c r="J41" s="638"/>
      <c r="K41" s="638"/>
      <c r="L41" s="638"/>
      <c r="M41" s="638"/>
      <c r="N41" s="638"/>
      <c r="O41" s="638"/>
      <c r="P41" s="638"/>
      <c r="Q41" s="638"/>
      <c r="R41" s="638"/>
      <c r="S41" s="638"/>
      <c r="T41" s="638"/>
    </row>
    <row r="42" spans="1:20" ht="21.75" customHeight="1" x14ac:dyDescent="0.25">
      <c r="A42" s="651" t="s">
        <v>694</v>
      </c>
      <c r="B42" s="652"/>
      <c r="C42" s="652"/>
      <c r="D42" s="652"/>
      <c r="E42" s="652"/>
      <c r="F42" s="652"/>
      <c r="G42" s="652"/>
      <c r="H42" s="652"/>
      <c r="I42" s="652"/>
      <c r="J42" s="652"/>
      <c r="K42" s="652"/>
      <c r="L42" s="652"/>
      <c r="M42" s="652"/>
      <c r="N42" s="652"/>
      <c r="O42" s="652"/>
      <c r="P42" s="652"/>
      <c r="Q42" s="652"/>
      <c r="R42" s="652"/>
      <c r="S42" s="652"/>
      <c r="T42" s="653"/>
    </row>
    <row r="43" spans="1:20" ht="23.25" customHeight="1" x14ac:dyDescent="0.25">
      <c r="A43" s="640" t="s">
        <v>60</v>
      </c>
      <c r="B43" s="640"/>
      <c r="C43" s="640" t="s">
        <v>662</v>
      </c>
      <c r="D43" s="640"/>
      <c r="E43" s="648" t="s">
        <v>663</v>
      </c>
      <c r="F43" s="648"/>
      <c r="G43" s="373"/>
      <c r="H43" s="373" t="s">
        <v>360</v>
      </c>
      <c r="I43" s="373"/>
      <c r="J43" s="640" t="s">
        <v>664</v>
      </c>
      <c r="K43" s="640"/>
      <c r="L43" s="640"/>
      <c r="M43" s="640"/>
      <c r="N43" s="640"/>
      <c r="O43" s="640" t="s">
        <v>665</v>
      </c>
      <c r="P43" s="640"/>
      <c r="Q43" s="640"/>
      <c r="R43" s="640" t="s">
        <v>666</v>
      </c>
      <c r="S43" s="640"/>
      <c r="T43" s="640"/>
    </row>
    <row r="44" spans="1:20" ht="39" customHeight="1" x14ac:dyDescent="0.25">
      <c r="A44" s="649" t="s">
        <v>508</v>
      </c>
      <c r="B44" s="649"/>
      <c r="C44" s="649" t="s">
        <v>695</v>
      </c>
      <c r="D44" s="649"/>
      <c r="E44" s="644" t="s">
        <v>680</v>
      </c>
      <c r="F44" s="644"/>
      <c r="G44" s="644" t="s">
        <v>676</v>
      </c>
      <c r="H44" s="644"/>
      <c r="I44" s="644"/>
      <c r="J44" s="644" t="s">
        <v>670</v>
      </c>
      <c r="K44" s="644"/>
      <c r="L44" s="644"/>
      <c r="M44" s="644"/>
      <c r="N44" s="644"/>
      <c r="O44" s="644" t="s">
        <v>671</v>
      </c>
      <c r="P44" s="644"/>
      <c r="Q44" s="644"/>
      <c r="R44" s="644" t="s">
        <v>672</v>
      </c>
      <c r="S44" s="644"/>
      <c r="T44" s="644"/>
    </row>
    <row r="45" spans="1:20" ht="21" customHeight="1" x14ac:dyDescent="0.25">
      <c r="A45" s="638" t="s">
        <v>696</v>
      </c>
      <c r="B45" s="638"/>
      <c r="C45" s="638"/>
      <c r="D45" s="638"/>
      <c r="E45" s="638"/>
      <c r="F45" s="638"/>
      <c r="G45" s="638"/>
      <c r="H45" s="638"/>
      <c r="I45" s="638"/>
      <c r="J45" s="638"/>
      <c r="K45" s="638"/>
      <c r="L45" s="638"/>
      <c r="M45" s="638"/>
      <c r="N45" s="638"/>
      <c r="O45" s="638"/>
      <c r="P45" s="638"/>
      <c r="Q45" s="638"/>
      <c r="R45" s="638"/>
      <c r="S45" s="638"/>
      <c r="T45" s="638"/>
    </row>
    <row r="46" spans="1:20" ht="20.25" customHeight="1" x14ac:dyDescent="0.25">
      <c r="A46" s="650" t="s">
        <v>697</v>
      </c>
      <c r="B46" s="650"/>
      <c r="C46" s="650"/>
      <c r="D46" s="650"/>
      <c r="E46" s="650"/>
      <c r="F46" s="650"/>
      <c r="G46" s="650"/>
      <c r="H46" s="650"/>
      <c r="I46" s="650"/>
      <c r="J46" s="650"/>
      <c r="K46" s="650"/>
      <c r="L46" s="650"/>
      <c r="M46" s="650"/>
      <c r="N46" s="650"/>
      <c r="O46" s="650"/>
      <c r="P46" s="650"/>
      <c r="Q46" s="650"/>
      <c r="R46" s="650"/>
      <c r="S46" s="650"/>
      <c r="T46" s="650"/>
    </row>
    <row r="47" spans="1:20" ht="23.25" customHeight="1" x14ac:dyDescent="0.25">
      <c r="A47" s="640" t="s">
        <v>60</v>
      </c>
      <c r="B47" s="640"/>
      <c r="C47" s="640" t="s">
        <v>662</v>
      </c>
      <c r="D47" s="640"/>
      <c r="E47" s="648" t="s">
        <v>663</v>
      </c>
      <c r="F47" s="648"/>
      <c r="G47" s="373"/>
      <c r="H47" s="373" t="s">
        <v>360</v>
      </c>
      <c r="I47" s="373"/>
      <c r="J47" s="640" t="s">
        <v>664</v>
      </c>
      <c r="K47" s="640"/>
      <c r="L47" s="640"/>
      <c r="M47" s="640"/>
      <c r="N47" s="640"/>
      <c r="O47" s="640" t="s">
        <v>665</v>
      </c>
      <c r="P47" s="640"/>
      <c r="Q47" s="640"/>
      <c r="R47" s="640" t="s">
        <v>666</v>
      </c>
      <c r="S47" s="640"/>
      <c r="T47" s="640"/>
    </row>
    <row r="48" spans="1:20" ht="30" customHeight="1" x14ac:dyDescent="0.25">
      <c r="A48" s="649" t="s">
        <v>512</v>
      </c>
      <c r="B48" s="649"/>
      <c r="C48" s="649" t="s">
        <v>698</v>
      </c>
      <c r="D48" s="649"/>
      <c r="E48" s="644" t="s">
        <v>680</v>
      </c>
      <c r="F48" s="644"/>
      <c r="G48" s="644" t="s">
        <v>676</v>
      </c>
      <c r="H48" s="644"/>
      <c r="I48" s="644"/>
      <c r="J48" s="644" t="s">
        <v>670</v>
      </c>
      <c r="K48" s="644"/>
      <c r="L48" s="644"/>
      <c r="M48" s="644"/>
      <c r="N48" s="644"/>
      <c r="O48" s="644" t="s">
        <v>671</v>
      </c>
      <c r="P48" s="644"/>
      <c r="Q48" s="644"/>
      <c r="R48" s="644" t="s">
        <v>672</v>
      </c>
      <c r="S48" s="644"/>
      <c r="T48" s="644"/>
    </row>
    <row r="49" spans="1:20" ht="19.5" customHeight="1" x14ac:dyDescent="0.25">
      <c r="A49" s="638" t="s">
        <v>699</v>
      </c>
      <c r="B49" s="638"/>
      <c r="C49" s="638"/>
      <c r="D49" s="638"/>
      <c r="E49" s="638"/>
      <c r="F49" s="638"/>
      <c r="G49" s="638"/>
      <c r="H49" s="638"/>
      <c r="I49" s="638"/>
      <c r="J49" s="638"/>
      <c r="K49" s="638"/>
      <c r="L49" s="638"/>
      <c r="M49" s="638"/>
      <c r="N49" s="638"/>
      <c r="O49" s="638"/>
      <c r="P49" s="638"/>
      <c r="Q49" s="638"/>
      <c r="R49" s="638"/>
      <c r="S49" s="638"/>
      <c r="T49" s="638"/>
    </row>
    <row r="50" spans="1:20" ht="21.75" customHeight="1" x14ac:dyDescent="0.25">
      <c r="A50" s="639" t="s">
        <v>700</v>
      </c>
      <c r="B50" s="639"/>
      <c r="C50" s="639"/>
      <c r="D50" s="639"/>
      <c r="E50" s="639"/>
      <c r="F50" s="639"/>
      <c r="G50" s="639"/>
      <c r="H50" s="639"/>
      <c r="I50" s="639"/>
      <c r="J50" s="639"/>
      <c r="K50" s="639"/>
      <c r="L50" s="639"/>
      <c r="M50" s="639"/>
      <c r="N50" s="639"/>
      <c r="O50" s="639"/>
      <c r="P50" s="639"/>
      <c r="Q50" s="639"/>
      <c r="R50" s="639"/>
      <c r="S50" s="639"/>
      <c r="T50" s="639"/>
    </row>
    <row r="51" spans="1:20" ht="27.75" customHeight="1" x14ac:dyDescent="0.25">
      <c r="A51" s="640" t="s">
        <v>60</v>
      </c>
      <c r="B51" s="640"/>
      <c r="C51" s="640" t="s">
        <v>662</v>
      </c>
      <c r="D51" s="640"/>
      <c r="E51" s="648" t="s">
        <v>663</v>
      </c>
      <c r="F51" s="648"/>
      <c r="G51" s="373"/>
      <c r="H51" s="373" t="s">
        <v>360</v>
      </c>
      <c r="I51" s="373"/>
      <c r="J51" s="640" t="s">
        <v>664</v>
      </c>
      <c r="K51" s="640"/>
      <c r="L51" s="640"/>
      <c r="M51" s="640"/>
      <c r="N51" s="640"/>
      <c r="O51" s="640" t="s">
        <v>665</v>
      </c>
      <c r="P51" s="640"/>
      <c r="Q51" s="640"/>
      <c r="R51" s="640" t="s">
        <v>666</v>
      </c>
      <c r="S51" s="640"/>
      <c r="T51" s="640"/>
    </row>
    <row r="52" spans="1:20" ht="36.75" customHeight="1" x14ac:dyDescent="0.25">
      <c r="A52" s="649" t="s">
        <v>516</v>
      </c>
      <c r="B52" s="649"/>
      <c r="C52" s="649" t="s">
        <v>701</v>
      </c>
      <c r="D52" s="649"/>
      <c r="E52" s="644" t="s">
        <v>680</v>
      </c>
      <c r="F52" s="644"/>
      <c r="G52" s="644" t="s">
        <v>676</v>
      </c>
      <c r="H52" s="644"/>
      <c r="I52" s="644"/>
      <c r="J52" s="644" t="s">
        <v>670</v>
      </c>
      <c r="K52" s="644"/>
      <c r="L52" s="644"/>
      <c r="M52" s="644"/>
      <c r="N52" s="644"/>
      <c r="O52" s="644" t="s">
        <v>671</v>
      </c>
      <c r="P52" s="644"/>
      <c r="Q52" s="644"/>
      <c r="R52" s="644" t="s">
        <v>672</v>
      </c>
      <c r="S52" s="644"/>
      <c r="T52" s="644"/>
    </row>
    <row r="53" spans="1:20" ht="21.75" customHeight="1" x14ac:dyDescent="0.25">
      <c r="A53" s="638" t="s">
        <v>702</v>
      </c>
      <c r="B53" s="638"/>
      <c r="C53" s="638"/>
      <c r="D53" s="638"/>
      <c r="E53" s="638"/>
      <c r="F53" s="638"/>
      <c r="G53" s="638"/>
      <c r="H53" s="638"/>
      <c r="I53" s="638"/>
      <c r="J53" s="638"/>
      <c r="K53" s="638"/>
      <c r="L53" s="638"/>
      <c r="M53" s="638"/>
      <c r="N53" s="638"/>
      <c r="O53" s="638"/>
      <c r="P53" s="638"/>
      <c r="Q53" s="638"/>
      <c r="R53" s="638"/>
      <c r="S53" s="638"/>
      <c r="T53" s="638"/>
    </row>
    <row r="54" spans="1:20" ht="21" customHeight="1" x14ac:dyDescent="0.25">
      <c r="A54" s="639" t="s">
        <v>703</v>
      </c>
      <c r="B54" s="639"/>
      <c r="C54" s="639"/>
      <c r="D54" s="639"/>
      <c r="E54" s="639"/>
      <c r="F54" s="639"/>
      <c r="G54" s="639"/>
      <c r="H54" s="639"/>
      <c r="I54" s="639"/>
      <c r="J54" s="639"/>
      <c r="K54" s="639"/>
      <c r="L54" s="639"/>
      <c r="M54" s="639"/>
      <c r="N54" s="639"/>
      <c r="O54" s="639"/>
      <c r="P54" s="639"/>
      <c r="Q54" s="639"/>
      <c r="R54" s="639"/>
      <c r="S54" s="639"/>
      <c r="T54" s="639"/>
    </row>
    <row r="55" spans="1:20" ht="21" customHeight="1" x14ac:dyDescent="0.25">
      <c r="A55" s="640" t="s">
        <v>60</v>
      </c>
      <c r="B55" s="640"/>
      <c r="C55" s="640" t="s">
        <v>662</v>
      </c>
      <c r="D55" s="640"/>
      <c r="E55" s="648" t="s">
        <v>663</v>
      </c>
      <c r="F55" s="648"/>
      <c r="G55" s="373"/>
      <c r="H55" s="373" t="s">
        <v>360</v>
      </c>
      <c r="I55" s="373"/>
      <c r="J55" s="640" t="s">
        <v>664</v>
      </c>
      <c r="K55" s="640"/>
      <c r="L55" s="640"/>
      <c r="M55" s="640"/>
      <c r="N55" s="640"/>
      <c r="O55" s="640" t="s">
        <v>665</v>
      </c>
      <c r="P55" s="640"/>
      <c r="Q55" s="640"/>
      <c r="R55" s="640" t="s">
        <v>666</v>
      </c>
      <c r="S55" s="640"/>
      <c r="T55" s="640"/>
    </row>
    <row r="56" spans="1:20" ht="30.75" customHeight="1" x14ac:dyDescent="0.25">
      <c r="A56" s="649" t="s">
        <v>519</v>
      </c>
      <c r="B56" s="649"/>
      <c r="C56" s="649" t="s">
        <v>704</v>
      </c>
      <c r="D56" s="649"/>
      <c r="E56" s="644" t="s">
        <v>680</v>
      </c>
      <c r="F56" s="644"/>
      <c r="G56" s="644" t="s">
        <v>676</v>
      </c>
      <c r="H56" s="644"/>
      <c r="I56" s="644"/>
      <c r="J56" s="644" t="s">
        <v>670</v>
      </c>
      <c r="K56" s="644"/>
      <c r="L56" s="644"/>
      <c r="M56" s="644"/>
      <c r="N56" s="644"/>
      <c r="O56" s="644" t="s">
        <v>671</v>
      </c>
      <c r="P56" s="644"/>
      <c r="Q56" s="644"/>
      <c r="R56" s="644" t="s">
        <v>672</v>
      </c>
      <c r="S56" s="644"/>
      <c r="T56" s="644"/>
    </row>
    <row r="57" spans="1:20" ht="20.25" customHeight="1" x14ac:dyDescent="0.25">
      <c r="A57" s="638" t="s">
        <v>705</v>
      </c>
      <c r="B57" s="638"/>
      <c r="C57" s="638"/>
      <c r="D57" s="638"/>
      <c r="E57" s="638"/>
      <c r="F57" s="638"/>
      <c r="G57" s="638"/>
      <c r="H57" s="638"/>
      <c r="I57" s="638"/>
      <c r="J57" s="638"/>
      <c r="K57" s="638"/>
      <c r="L57" s="638"/>
      <c r="M57" s="638"/>
      <c r="N57" s="638"/>
      <c r="O57" s="638"/>
      <c r="P57" s="638"/>
      <c r="Q57" s="638"/>
      <c r="R57" s="638"/>
      <c r="S57" s="638"/>
      <c r="T57" s="638"/>
    </row>
    <row r="58" spans="1:20" ht="20.25" customHeight="1" x14ac:dyDescent="0.25">
      <c r="A58" s="639" t="s">
        <v>706</v>
      </c>
      <c r="B58" s="639"/>
      <c r="C58" s="639"/>
      <c r="D58" s="639"/>
      <c r="E58" s="639"/>
      <c r="F58" s="639"/>
      <c r="G58" s="639"/>
      <c r="H58" s="639"/>
      <c r="I58" s="639"/>
      <c r="J58" s="639"/>
      <c r="K58" s="639"/>
      <c r="L58" s="639"/>
      <c r="M58" s="639"/>
      <c r="N58" s="639"/>
      <c r="O58" s="639"/>
      <c r="P58" s="639"/>
      <c r="Q58" s="639"/>
      <c r="R58" s="639"/>
      <c r="S58" s="639"/>
      <c r="T58" s="639"/>
    </row>
    <row r="59" spans="1:20" ht="27" customHeight="1" x14ac:dyDescent="0.25">
      <c r="A59" s="640" t="s">
        <v>60</v>
      </c>
      <c r="B59" s="640"/>
      <c r="C59" s="640" t="s">
        <v>662</v>
      </c>
      <c r="D59" s="640"/>
      <c r="E59" s="648" t="s">
        <v>663</v>
      </c>
      <c r="F59" s="648"/>
      <c r="G59" s="373"/>
      <c r="H59" s="373" t="s">
        <v>360</v>
      </c>
      <c r="I59" s="373"/>
      <c r="J59" s="640" t="s">
        <v>664</v>
      </c>
      <c r="K59" s="640"/>
      <c r="L59" s="640"/>
      <c r="M59" s="640"/>
      <c r="N59" s="640"/>
      <c r="O59" s="640" t="s">
        <v>665</v>
      </c>
      <c r="P59" s="640"/>
      <c r="Q59" s="640"/>
      <c r="R59" s="640" t="s">
        <v>666</v>
      </c>
      <c r="S59" s="640"/>
      <c r="T59" s="640"/>
    </row>
    <row r="60" spans="1:20" ht="30" customHeight="1" x14ac:dyDescent="0.25">
      <c r="A60" s="649" t="s">
        <v>523</v>
      </c>
      <c r="B60" s="649"/>
      <c r="C60" s="649" t="s">
        <v>707</v>
      </c>
      <c r="D60" s="649"/>
      <c r="E60" s="644" t="s">
        <v>680</v>
      </c>
      <c r="F60" s="644"/>
      <c r="G60" s="644" t="s">
        <v>676</v>
      </c>
      <c r="H60" s="644"/>
      <c r="I60" s="644"/>
      <c r="J60" s="644" t="s">
        <v>670</v>
      </c>
      <c r="K60" s="644"/>
      <c r="L60" s="644"/>
      <c r="M60" s="644"/>
      <c r="N60" s="644"/>
      <c r="O60" s="644" t="s">
        <v>671</v>
      </c>
      <c r="P60" s="644"/>
      <c r="Q60" s="644"/>
      <c r="R60" s="644" t="s">
        <v>672</v>
      </c>
      <c r="S60" s="644"/>
      <c r="T60" s="644"/>
    </row>
    <row r="61" spans="1:20" ht="20.25" customHeight="1" x14ac:dyDescent="0.25">
      <c r="A61" s="638" t="s">
        <v>708</v>
      </c>
      <c r="B61" s="638"/>
      <c r="C61" s="638"/>
      <c r="D61" s="638"/>
      <c r="E61" s="638"/>
      <c r="F61" s="638"/>
      <c r="G61" s="638"/>
      <c r="H61" s="638"/>
      <c r="I61" s="638"/>
      <c r="J61" s="638"/>
      <c r="K61" s="638"/>
      <c r="L61" s="638"/>
      <c r="M61" s="638"/>
      <c r="N61" s="638"/>
      <c r="O61" s="638"/>
      <c r="P61" s="638"/>
      <c r="Q61" s="638"/>
      <c r="R61" s="638"/>
      <c r="S61" s="638"/>
      <c r="T61" s="638"/>
    </row>
    <row r="62" spans="1:20" ht="20.25" customHeight="1" x14ac:dyDescent="0.25">
      <c r="A62" s="639" t="s">
        <v>709</v>
      </c>
      <c r="B62" s="639"/>
      <c r="C62" s="639"/>
      <c r="D62" s="639"/>
      <c r="E62" s="639"/>
      <c r="F62" s="639"/>
      <c r="G62" s="639"/>
      <c r="H62" s="639"/>
      <c r="I62" s="639"/>
      <c r="J62" s="639"/>
      <c r="K62" s="639"/>
      <c r="L62" s="639"/>
      <c r="M62" s="639"/>
      <c r="N62" s="639"/>
      <c r="O62" s="639"/>
      <c r="P62" s="639"/>
      <c r="Q62" s="639"/>
      <c r="R62" s="639"/>
      <c r="S62" s="639"/>
      <c r="T62" s="639"/>
    </row>
    <row r="63" spans="1:20" ht="26.25" customHeight="1" x14ac:dyDescent="0.25">
      <c r="A63" s="640" t="s">
        <v>60</v>
      </c>
      <c r="B63" s="640"/>
      <c r="C63" s="640" t="s">
        <v>662</v>
      </c>
      <c r="D63" s="640"/>
      <c r="E63" s="648" t="s">
        <v>663</v>
      </c>
      <c r="F63" s="648"/>
      <c r="G63" s="373"/>
      <c r="H63" s="373" t="s">
        <v>360</v>
      </c>
      <c r="I63" s="373"/>
      <c r="J63" s="640" t="s">
        <v>664</v>
      </c>
      <c r="K63" s="640"/>
      <c r="L63" s="640"/>
      <c r="M63" s="640"/>
      <c r="N63" s="640"/>
      <c r="O63" s="640" t="s">
        <v>665</v>
      </c>
      <c r="P63" s="640"/>
      <c r="Q63" s="640"/>
      <c r="R63" s="640" t="s">
        <v>666</v>
      </c>
      <c r="S63" s="640"/>
      <c r="T63" s="640"/>
    </row>
    <row r="64" spans="1:20" ht="27" customHeight="1" x14ac:dyDescent="0.25">
      <c r="A64" s="649" t="s">
        <v>710</v>
      </c>
      <c r="B64" s="649"/>
      <c r="C64" s="649" t="s">
        <v>711</v>
      </c>
      <c r="D64" s="649"/>
      <c r="E64" s="644" t="s">
        <v>680</v>
      </c>
      <c r="F64" s="644"/>
      <c r="G64" s="644" t="s">
        <v>676</v>
      </c>
      <c r="H64" s="644"/>
      <c r="I64" s="644"/>
      <c r="J64" s="644" t="s">
        <v>670</v>
      </c>
      <c r="K64" s="644"/>
      <c r="L64" s="644"/>
      <c r="M64" s="644"/>
      <c r="N64" s="644"/>
      <c r="O64" s="644" t="s">
        <v>671</v>
      </c>
      <c r="P64" s="644"/>
      <c r="Q64" s="644"/>
      <c r="R64" s="644" t="s">
        <v>672</v>
      </c>
      <c r="S64" s="644"/>
      <c r="T64" s="644"/>
    </row>
    <row r="65" spans="1:20" ht="24" customHeight="1" x14ac:dyDescent="0.25">
      <c r="A65" s="638" t="s">
        <v>712</v>
      </c>
      <c r="B65" s="638"/>
      <c r="C65" s="638"/>
      <c r="D65" s="638"/>
      <c r="E65" s="638"/>
      <c r="F65" s="638"/>
      <c r="G65" s="638"/>
      <c r="H65" s="638"/>
      <c r="I65" s="638"/>
      <c r="J65" s="638"/>
      <c r="K65" s="638"/>
      <c r="L65" s="638"/>
      <c r="M65" s="638"/>
      <c r="N65" s="638"/>
      <c r="O65" s="638"/>
      <c r="P65" s="638"/>
      <c r="Q65" s="638"/>
      <c r="R65" s="638"/>
      <c r="S65" s="638"/>
      <c r="T65" s="638"/>
    </row>
    <row r="66" spans="1:20" ht="18.75" customHeight="1" x14ac:dyDescent="0.25">
      <c r="A66" s="639" t="s">
        <v>713</v>
      </c>
      <c r="B66" s="639"/>
      <c r="C66" s="639"/>
      <c r="D66" s="639"/>
      <c r="E66" s="639"/>
      <c r="F66" s="639"/>
      <c r="G66" s="639"/>
      <c r="H66" s="639"/>
      <c r="I66" s="639"/>
      <c r="J66" s="639"/>
      <c r="K66" s="639"/>
      <c r="L66" s="639"/>
      <c r="M66" s="639"/>
      <c r="N66" s="639"/>
      <c r="O66" s="639"/>
      <c r="P66" s="639"/>
      <c r="Q66" s="639"/>
      <c r="R66" s="639"/>
      <c r="S66" s="639"/>
      <c r="T66" s="639"/>
    </row>
    <row r="67" spans="1:20" ht="24.75" customHeight="1" x14ac:dyDescent="0.25">
      <c r="A67" s="640" t="s">
        <v>60</v>
      </c>
      <c r="B67" s="640"/>
      <c r="C67" s="640" t="s">
        <v>662</v>
      </c>
      <c r="D67" s="640"/>
      <c r="E67" s="648" t="s">
        <v>663</v>
      </c>
      <c r="F67" s="648"/>
      <c r="G67" s="373"/>
      <c r="H67" s="373" t="s">
        <v>360</v>
      </c>
      <c r="I67" s="373"/>
      <c r="J67" s="640" t="s">
        <v>664</v>
      </c>
      <c r="K67" s="640"/>
      <c r="L67" s="640"/>
      <c r="M67" s="640"/>
      <c r="N67" s="640"/>
      <c r="O67" s="640" t="s">
        <v>665</v>
      </c>
      <c r="P67" s="640"/>
      <c r="Q67" s="640"/>
      <c r="R67" s="640" t="s">
        <v>666</v>
      </c>
      <c r="S67" s="640"/>
      <c r="T67" s="640"/>
    </row>
    <row r="68" spans="1:20" ht="41.25" customHeight="1" x14ac:dyDescent="0.25">
      <c r="A68" s="649" t="s">
        <v>531</v>
      </c>
      <c r="B68" s="649"/>
      <c r="C68" s="649" t="s">
        <v>714</v>
      </c>
      <c r="D68" s="649"/>
      <c r="E68" s="644" t="s">
        <v>680</v>
      </c>
      <c r="F68" s="644"/>
      <c r="G68" s="644" t="s">
        <v>676</v>
      </c>
      <c r="H68" s="644"/>
      <c r="I68" s="644"/>
      <c r="J68" s="644" t="s">
        <v>670</v>
      </c>
      <c r="K68" s="644"/>
      <c r="L68" s="644"/>
      <c r="M68" s="644"/>
      <c r="N68" s="644"/>
      <c r="O68" s="644" t="s">
        <v>671</v>
      </c>
      <c r="P68" s="644"/>
      <c r="Q68" s="644"/>
      <c r="R68" s="644" t="s">
        <v>672</v>
      </c>
      <c r="S68" s="644"/>
      <c r="T68" s="644"/>
    </row>
    <row r="69" spans="1:20" ht="19.5" customHeight="1" x14ac:dyDescent="0.25">
      <c r="A69" s="638" t="s">
        <v>715</v>
      </c>
      <c r="B69" s="638"/>
      <c r="C69" s="638"/>
      <c r="D69" s="638"/>
      <c r="E69" s="638"/>
      <c r="F69" s="638"/>
      <c r="G69" s="638"/>
      <c r="H69" s="638"/>
      <c r="I69" s="638"/>
      <c r="J69" s="638"/>
      <c r="K69" s="638"/>
      <c r="L69" s="638"/>
      <c r="M69" s="638"/>
      <c r="N69" s="638"/>
      <c r="O69" s="638"/>
      <c r="P69" s="638"/>
      <c r="Q69" s="638"/>
      <c r="R69" s="638"/>
      <c r="S69" s="638"/>
      <c r="T69" s="638"/>
    </row>
    <row r="70" spans="1:20" ht="20.25" customHeight="1" x14ac:dyDescent="0.25">
      <c r="A70" s="639" t="s">
        <v>716</v>
      </c>
      <c r="B70" s="639"/>
      <c r="C70" s="639"/>
      <c r="D70" s="639"/>
      <c r="E70" s="639"/>
      <c r="F70" s="639"/>
      <c r="G70" s="639"/>
      <c r="H70" s="639"/>
      <c r="I70" s="639"/>
      <c r="J70" s="639"/>
      <c r="K70" s="639"/>
      <c r="L70" s="639"/>
      <c r="M70" s="639"/>
      <c r="N70" s="639"/>
      <c r="O70" s="639"/>
      <c r="P70" s="639"/>
      <c r="Q70" s="639"/>
      <c r="R70" s="639"/>
      <c r="S70" s="639"/>
      <c r="T70" s="639"/>
    </row>
    <row r="71" spans="1:20" ht="21.75" customHeight="1" x14ac:dyDescent="0.25">
      <c r="A71" s="640" t="s">
        <v>60</v>
      </c>
      <c r="B71" s="640"/>
      <c r="C71" s="640" t="s">
        <v>662</v>
      </c>
      <c r="D71" s="640"/>
      <c r="E71" s="648" t="s">
        <v>663</v>
      </c>
      <c r="F71" s="648"/>
      <c r="G71" s="373"/>
      <c r="H71" s="373" t="s">
        <v>360</v>
      </c>
      <c r="I71" s="373"/>
      <c r="J71" s="640" t="s">
        <v>664</v>
      </c>
      <c r="K71" s="640"/>
      <c r="L71" s="640"/>
      <c r="M71" s="640"/>
      <c r="N71" s="640"/>
      <c r="O71" s="640" t="s">
        <v>665</v>
      </c>
      <c r="P71" s="640"/>
      <c r="Q71" s="640"/>
      <c r="R71" s="640" t="s">
        <v>666</v>
      </c>
      <c r="S71" s="640"/>
      <c r="T71" s="640"/>
    </row>
    <row r="72" spans="1:20" ht="36.75" customHeight="1" x14ac:dyDescent="0.25">
      <c r="A72" s="649" t="s">
        <v>717</v>
      </c>
      <c r="B72" s="649"/>
      <c r="C72" s="649" t="s">
        <v>718</v>
      </c>
      <c r="D72" s="649"/>
      <c r="E72" s="644" t="s">
        <v>680</v>
      </c>
      <c r="F72" s="644"/>
      <c r="G72" s="644" t="s">
        <v>676</v>
      </c>
      <c r="H72" s="644"/>
      <c r="I72" s="644"/>
      <c r="J72" s="644" t="s">
        <v>670</v>
      </c>
      <c r="K72" s="644"/>
      <c r="L72" s="644"/>
      <c r="M72" s="644"/>
      <c r="N72" s="644"/>
      <c r="O72" s="644" t="s">
        <v>671</v>
      </c>
      <c r="P72" s="644"/>
      <c r="Q72" s="644"/>
      <c r="R72" s="644" t="s">
        <v>672</v>
      </c>
      <c r="S72" s="644"/>
      <c r="T72" s="644"/>
    </row>
    <row r="73" spans="1:20" ht="20.25" customHeight="1" x14ac:dyDescent="0.25">
      <c r="A73" s="638" t="s">
        <v>719</v>
      </c>
      <c r="B73" s="638"/>
      <c r="C73" s="638"/>
      <c r="D73" s="638"/>
      <c r="E73" s="638"/>
      <c r="F73" s="638"/>
      <c r="G73" s="638"/>
      <c r="H73" s="638"/>
      <c r="I73" s="638"/>
      <c r="J73" s="638"/>
      <c r="K73" s="638"/>
      <c r="L73" s="638"/>
      <c r="M73" s="638"/>
      <c r="N73" s="638"/>
      <c r="O73" s="638"/>
      <c r="P73" s="638"/>
      <c r="Q73" s="638"/>
      <c r="R73" s="638"/>
      <c r="S73" s="638"/>
      <c r="T73" s="638"/>
    </row>
    <row r="74" spans="1:20" ht="19.5" customHeight="1" x14ac:dyDescent="0.25">
      <c r="A74" s="639" t="s">
        <v>720</v>
      </c>
      <c r="B74" s="639"/>
      <c r="C74" s="639"/>
      <c r="D74" s="639"/>
      <c r="E74" s="639"/>
      <c r="F74" s="639"/>
      <c r="G74" s="639"/>
      <c r="H74" s="639"/>
      <c r="I74" s="639"/>
      <c r="J74" s="639"/>
      <c r="K74" s="639"/>
      <c r="L74" s="639"/>
      <c r="M74" s="639"/>
      <c r="N74" s="639"/>
      <c r="O74" s="639"/>
      <c r="P74" s="639"/>
      <c r="Q74" s="639"/>
      <c r="R74" s="639"/>
      <c r="S74" s="639"/>
      <c r="T74" s="639"/>
    </row>
    <row r="75" spans="1:20" ht="21.75" customHeight="1" x14ac:dyDescent="0.25">
      <c r="A75" s="640" t="s">
        <v>60</v>
      </c>
      <c r="B75" s="640"/>
      <c r="C75" s="640" t="s">
        <v>662</v>
      </c>
      <c r="D75" s="640"/>
      <c r="E75" s="648" t="s">
        <v>663</v>
      </c>
      <c r="F75" s="648"/>
      <c r="G75" s="373"/>
      <c r="H75" s="373" t="s">
        <v>360</v>
      </c>
      <c r="I75" s="373"/>
      <c r="J75" s="640" t="s">
        <v>664</v>
      </c>
      <c r="K75" s="640"/>
      <c r="L75" s="640"/>
      <c r="M75" s="640"/>
      <c r="N75" s="640"/>
      <c r="O75" s="640" t="s">
        <v>665</v>
      </c>
      <c r="P75" s="640"/>
      <c r="Q75" s="640"/>
      <c r="R75" s="640" t="s">
        <v>666</v>
      </c>
      <c r="S75" s="640"/>
      <c r="T75" s="640"/>
    </row>
    <row r="76" spans="1:20" ht="38.25" customHeight="1" x14ac:dyDescent="0.25">
      <c r="A76" s="649" t="s">
        <v>721</v>
      </c>
      <c r="B76" s="649"/>
      <c r="C76" s="649" t="s">
        <v>722</v>
      </c>
      <c r="D76" s="649"/>
      <c r="E76" s="644" t="s">
        <v>680</v>
      </c>
      <c r="F76" s="644"/>
      <c r="G76" s="644" t="s">
        <v>676</v>
      </c>
      <c r="H76" s="644"/>
      <c r="I76" s="644"/>
      <c r="J76" s="644" t="s">
        <v>670</v>
      </c>
      <c r="K76" s="644"/>
      <c r="L76" s="644"/>
      <c r="M76" s="644"/>
      <c r="N76" s="644"/>
      <c r="O76" s="644" t="s">
        <v>671</v>
      </c>
      <c r="P76" s="644"/>
      <c r="Q76" s="644"/>
      <c r="R76" s="644" t="s">
        <v>672</v>
      </c>
      <c r="S76" s="644"/>
      <c r="T76" s="644"/>
    </row>
    <row r="77" spans="1:20" ht="19.5" customHeight="1" x14ac:dyDescent="0.25">
      <c r="A77" s="638" t="s">
        <v>723</v>
      </c>
      <c r="B77" s="638"/>
      <c r="C77" s="638"/>
      <c r="D77" s="638"/>
      <c r="E77" s="638"/>
      <c r="F77" s="638"/>
      <c r="G77" s="638"/>
      <c r="H77" s="638"/>
      <c r="I77" s="638"/>
      <c r="J77" s="638"/>
      <c r="K77" s="638"/>
      <c r="L77" s="638"/>
      <c r="M77" s="638"/>
      <c r="N77" s="638"/>
      <c r="O77" s="638"/>
      <c r="P77" s="638"/>
      <c r="Q77" s="638"/>
      <c r="R77" s="638"/>
      <c r="S77" s="638"/>
      <c r="T77" s="638"/>
    </row>
    <row r="78" spans="1:20" ht="18.75" customHeight="1" x14ac:dyDescent="0.25">
      <c r="A78" s="639" t="s">
        <v>724</v>
      </c>
      <c r="B78" s="639"/>
      <c r="C78" s="639"/>
      <c r="D78" s="639"/>
      <c r="E78" s="639"/>
      <c r="F78" s="639"/>
      <c r="G78" s="639"/>
      <c r="H78" s="639"/>
      <c r="I78" s="639"/>
      <c r="J78" s="639"/>
      <c r="K78" s="639"/>
      <c r="L78" s="639"/>
      <c r="M78" s="639"/>
      <c r="N78" s="639"/>
      <c r="O78" s="639"/>
      <c r="P78" s="639"/>
      <c r="Q78" s="639"/>
      <c r="R78" s="639"/>
      <c r="S78" s="639"/>
      <c r="T78" s="639"/>
    </row>
    <row r="79" spans="1:20" ht="22.5" customHeight="1" x14ac:dyDescent="0.25">
      <c r="A79" s="640" t="s">
        <v>60</v>
      </c>
      <c r="B79" s="640"/>
      <c r="C79" s="640" t="s">
        <v>662</v>
      </c>
      <c r="D79" s="640"/>
      <c r="E79" s="648" t="s">
        <v>663</v>
      </c>
      <c r="F79" s="648"/>
      <c r="G79" s="373"/>
      <c r="H79" s="373" t="s">
        <v>360</v>
      </c>
      <c r="I79" s="373"/>
      <c r="J79" s="640" t="s">
        <v>664</v>
      </c>
      <c r="K79" s="640"/>
      <c r="L79" s="640"/>
      <c r="M79" s="640"/>
      <c r="N79" s="640"/>
      <c r="O79" s="640" t="s">
        <v>665</v>
      </c>
      <c r="P79" s="640"/>
      <c r="Q79" s="640"/>
      <c r="R79" s="640" t="s">
        <v>666</v>
      </c>
      <c r="S79" s="640"/>
      <c r="T79" s="640"/>
    </row>
    <row r="80" spans="1:20" ht="39.75" customHeight="1" x14ac:dyDescent="0.25">
      <c r="A80" s="649" t="s">
        <v>725</v>
      </c>
      <c r="B80" s="649"/>
      <c r="C80" s="649" t="s">
        <v>726</v>
      </c>
      <c r="D80" s="649"/>
      <c r="E80" s="644" t="s">
        <v>680</v>
      </c>
      <c r="F80" s="644"/>
      <c r="G80" s="644" t="s">
        <v>676</v>
      </c>
      <c r="H80" s="644"/>
      <c r="I80" s="644"/>
      <c r="J80" s="644" t="s">
        <v>670</v>
      </c>
      <c r="K80" s="644"/>
      <c r="L80" s="644"/>
      <c r="M80" s="644"/>
      <c r="N80" s="644"/>
      <c r="O80" s="644" t="s">
        <v>671</v>
      </c>
      <c r="P80" s="644"/>
      <c r="Q80" s="644"/>
      <c r="R80" s="644" t="s">
        <v>672</v>
      </c>
      <c r="S80" s="644"/>
      <c r="T80" s="644"/>
    </row>
    <row r="81" spans="1:20" ht="24" customHeight="1" x14ac:dyDescent="0.25">
      <c r="A81" s="638" t="s">
        <v>727</v>
      </c>
      <c r="B81" s="638"/>
      <c r="C81" s="638"/>
      <c r="D81" s="638"/>
      <c r="E81" s="638"/>
      <c r="F81" s="638"/>
      <c r="G81" s="638"/>
      <c r="H81" s="638"/>
      <c r="I81" s="638"/>
      <c r="J81" s="638"/>
      <c r="K81" s="638"/>
      <c r="L81" s="638"/>
      <c r="M81" s="638"/>
      <c r="N81" s="638"/>
      <c r="O81" s="638"/>
      <c r="P81" s="638"/>
      <c r="Q81" s="638"/>
      <c r="R81" s="638"/>
      <c r="S81" s="638"/>
      <c r="T81" s="638"/>
    </row>
    <row r="82" spans="1:20" ht="17.25" customHeight="1" x14ac:dyDescent="0.25">
      <c r="A82" s="639" t="s">
        <v>728</v>
      </c>
      <c r="B82" s="639"/>
      <c r="C82" s="639"/>
      <c r="D82" s="639"/>
      <c r="E82" s="639"/>
      <c r="F82" s="639"/>
      <c r="G82" s="639"/>
      <c r="H82" s="639"/>
      <c r="I82" s="639"/>
      <c r="J82" s="639"/>
      <c r="K82" s="639"/>
      <c r="L82" s="639"/>
      <c r="M82" s="639"/>
      <c r="N82" s="639"/>
      <c r="O82" s="639"/>
      <c r="P82" s="639"/>
      <c r="Q82" s="639"/>
      <c r="R82" s="639"/>
      <c r="S82" s="639"/>
      <c r="T82" s="639"/>
    </row>
    <row r="83" spans="1:20" ht="26.25" customHeight="1" x14ac:dyDescent="0.25">
      <c r="A83" s="640" t="s">
        <v>60</v>
      </c>
      <c r="B83" s="640"/>
      <c r="C83" s="640" t="s">
        <v>662</v>
      </c>
      <c r="D83" s="640"/>
      <c r="E83" s="640" t="s">
        <v>663</v>
      </c>
      <c r="F83" s="640"/>
      <c r="G83" s="373"/>
      <c r="H83" s="373" t="s">
        <v>360</v>
      </c>
      <c r="I83" s="373"/>
      <c r="J83" s="640" t="s">
        <v>664</v>
      </c>
      <c r="K83" s="640"/>
      <c r="L83" s="640"/>
      <c r="M83" s="640"/>
      <c r="N83" s="640"/>
      <c r="O83" s="640" t="s">
        <v>665</v>
      </c>
      <c r="P83" s="640"/>
      <c r="Q83" s="640"/>
      <c r="R83" s="640" t="s">
        <v>666</v>
      </c>
      <c r="S83" s="640"/>
      <c r="T83" s="640"/>
    </row>
    <row r="84" spans="1:20" ht="35.25" customHeight="1" x14ac:dyDescent="0.25">
      <c r="A84" s="668" t="s">
        <v>729</v>
      </c>
      <c r="B84" s="668"/>
      <c r="C84" s="649" t="s">
        <v>730</v>
      </c>
      <c r="D84" s="649"/>
      <c r="E84" s="644" t="s">
        <v>680</v>
      </c>
      <c r="F84" s="644"/>
      <c r="G84" s="644" t="s">
        <v>676</v>
      </c>
      <c r="H84" s="644"/>
      <c r="I84" s="644"/>
      <c r="J84" s="644" t="s">
        <v>670</v>
      </c>
      <c r="K84" s="644"/>
      <c r="L84" s="644"/>
      <c r="M84" s="644"/>
      <c r="N84" s="644"/>
      <c r="O84" s="644" t="s">
        <v>671</v>
      </c>
      <c r="P84" s="644"/>
      <c r="Q84" s="644"/>
      <c r="R84" s="644" t="s">
        <v>672</v>
      </c>
      <c r="S84" s="644"/>
      <c r="T84" s="644"/>
    </row>
    <row r="85" spans="1:20" ht="22.5" customHeight="1" x14ac:dyDescent="0.25">
      <c r="A85" s="654" t="s">
        <v>0</v>
      </c>
      <c r="B85" s="654" t="s">
        <v>7</v>
      </c>
      <c r="C85" s="655" t="s">
        <v>60</v>
      </c>
      <c r="D85" s="657" t="s">
        <v>108</v>
      </c>
      <c r="E85" s="658" t="s">
        <v>10</v>
      </c>
      <c r="F85" s="660" t="s">
        <v>5</v>
      </c>
      <c r="G85" s="661"/>
      <c r="H85" s="661"/>
      <c r="I85" s="662"/>
      <c r="J85" s="660" t="s">
        <v>4</v>
      </c>
      <c r="K85" s="661"/>
      <c r="L85" s="661"/>
      <c r="M85" s="662"/>
      <c r="N85" s="663" t="s">
        <v>6</v>
      </c>
      <c r="O85" s="665" t="s">
        <v>731</v>
      </c>
      <c r="P85" s="666"/>
      <c r="Q85" s="666"/>
      <c r="R85" s="667"/>
      <c r="S85" s="670" t="s">
        <v>732</v>
      </c>
      <c r="T85" s="670" t="s">
        <v>733</v>
      </c>
    </row>
    <row r="86" spans="1:20" ht="23.25" customHeight="1" x14ac:dyDescent="0.25">
      <c r="A86" s="654"/>
      <c r="B86" s="654"/>
      <c r="C86" s="656"/>
      <c r="D86" s="657"/>
      <c r="E86" s="659"/>
      <c r="F86" s="375" t="s">
        <v>1</v>
      </c>
      <c r="G86" s="376" t="s">
        <v>8</v>
      </c>
      <c r="H86" s="375" t="s">
        <v>2</v>
      </c>
      <c r="I86" s="375" t="s">
        <v>3</v>
      </c>
      <c r="J86" s="377" t="s">
        <v>1</v>
      </c>
      <c r="K86" s="377" t="s">
        <v>8</v>
      </c>
      <c r="L86" s="377" t="s">
        <v>2</v>
      </c>
      <c r="M86" s="378" t="s">
        <v>3</v>
      </c>
      <c r="N86" s="664"/>
      <c r="O86" s="379" t="s">
        <v>1</v>
      </c>
      <c r="P86" s="379" t="s">
        <v>8</v>
      </c>
      <c r="Q86" s="379" t="s">
        <v>2</v>
      </c>
      <c r="R86" s="379" t="s">
        <v>3</v>
      </c>
      <c r="S86" s="670"/>
      <c r="T86" s="670"/>
    </row>
    <row r="87" spans="1:20" ht="52.5" customHeight="1" x14ac:dyDescent="0.25">
      <c r="A87" s="4">
        <v>1</v>
      </c>
      <c r="B87" s="5" t="s">
        <v>13</v>
      </c>
      <c r="C87" s="6" t="s">
        <v>61</v>
      </c>
      <c r="D87" s="6" t="s">
        <v>109</v>
      </c>
      <c r="E87" s="380">
        <f>SUM(F87:I87)</f>
        <v>46</v>
      </c>
      <c r="F87" s="381">
        <v>0</v>
      </c>
      <c r="G87" s="381">
        <v>0</v>
      </c>
      <c r="H87" s="381">
        <v>0</v>
      </c>
      <c r="I87" s="381">
        <v>46</v>
      </c>
      <c r="J87" s="382">
        <v>0</v>
      </c>
      <c r="K87" s="383">
        <v>0</v>
      </c>
      <c r="L87" s="383">
        <v>0</v>
      </c>
      <c r="M87" s="384">
        <v>572263.01</v>
      </c>
      <c r="N87" s="383">
        <v>572263.01</v>
      </c>
      <c r="O87" s="385">
        <v>0</v>
      </c>
      <c r="P87" s="386">
        <v>0</v>
      </c>
      <c r="Q87" s="385">
        <v>0</v>
      </c>
      <c r="R87" s="387">
        <v>46</v>
      </c>
      <c r="S87" s="387">
        <f>O87+P87+Q87+R87</f>
        <v>46</v>
      </c>
      <c r="T87" s="388">
        <f>S87/E87</f>
        <v>1</v>
      </c>
    </row>
    <row r="88" spans="1:20" s="3" customFormat="1" ht="46.5" customHeight="1" x14ac:dyDescent="0.2">
      <c r="A88" s="4">
        <v>2</v>
      </c>
      <c r="B88" s="5" t="s">
        <v>14</v>
      </c>
      <c r="C88" s="6" t="s">
        <v>62</v>
      </c>
      <c r="D88" s="6" t="s">
        <v>110</v>
      </c>
      <c r="E88" s="380">
        <f t="shared" ref="E88:E133" si="0">SUM(F88:I88)</f>
        <v>1</v>
      </c>
      <c r="F88" s="381">
        <v>0</v>
      </c>
      <c r="G88" s="381">
        <v>1</v>
      </c>
      <c r="H88" s="381">
        <v>0</v>
      </c>
      <c r="I88" s="381">
        <v>0</v>
      </c>
      <c r="J88" s="389">
        <v>0</v>
      </c>
      <c r="K88" s="383">
        <v>2652587.44</v>
      </c>
      <c r="L88" s="383">
        <v>0</v>
      </c>
      <c r="M88" s="384">
        <v>0</v>
      </c>
      <c r="N88" s="383">
        <v>2652587.44</v>
      </c>
      <c r="O88" s="385">
        <v>0</v>
      </c>
      <c r="P88" s="386">
        <v>1</v>
      </c>
      <c r="Q88" s="385">
        <v>0</v>
      </c>
      <c r="R88" s="387">
        <v>0</v>
      </c>
      <c r="S88" s="387">
        <f t="shared" ref="S88:S133" si="1">O88+P88+Q88+R88</f>
        <v>1</v>
      </c>
      <c r="T88" s="388">
        <f t="shared" ref="T88:T133" si="2">S88/E88</f>
        <v>1</v>
      </c>
    </row>
    <row r="89" spans="1:20" s="3" customFormat="1" ht="45" customHeight="1" x14ac:dyDescent="0.2">
      <c r="A89" s="4">
        <v>3</v>
      </c>
      <c r="B89" s="5" t="s">
        <v>15</v>
      </c>
      <c r="C89" s="6" t="s">
        <v>63</v>
      </c>
      <c r="D89" s="6" t="s">
        <v>111</v>
      </c>
      <c r="E89" s="380">
        <f t="shared" si="0"/>
        <v>1</v>
      </c>
      <c r="F89" s="381">
        <v>0</v>
      </c>
      <c r="G89" s="381">
        <v>0</v>
      </c>
      <c r="H89" s="381">
        <v>0</v>
      </c>
      <c r="I89" s="381">
        <v>1</v>
      </c>
      <c r="J89" s="389"/>
      <c r="K89" s="383"/>
      <c r="L89" s="383"/>
      <c r="M89" s="384">
        <v>928500</v>
      </c>
      <c r="N89" s="383">
        <v>928500</v>
      </c>
      <c r="O89" s="385">
        <v>0</v>
      </c>
      <c r="P89" s="387">
        <v>0</v>
      </c>
      <c r="Q89" s="385">
        <v>0</v>
      </c>
      <c r="R89" s="386">
        <v>1</v>
      </c>
      <c r="S89" s="387">
        <f t="shared" si="1"/>
        <v>1</v>
      </c>
      <c r="T89" s="388">
        <f t="shared" si="2"/>
        <v>1</v>
      </c>
    </row>
    <row r="90" spans="1:20" s="3" customFormat="1" ht="54.75" customHeight="1" x14ac:dyDescent="0.2">
      <c r="A90" s="4">
        <v>4</v>
      </c>
      <c r="B90" s="7" t="s">
        <v>16</v>
      </c>
      <c r="C90" s="8" t="s">
        <v>64</v>
      </c>
      <c r="D90" s="8" t="s">
        <v>112</v>
      </c>
      <c r="E90" s="390">
        <f t="shared" si="0"/>
        <v>5</v>
      </c>
      <c r="F90" s="391">
        <v>0</v>
      </c>
      <c r="G90" s="391">
        <v>0</v>
      </c>
      <c r="H90" s="391">
        <v>0</v>
      </c>
      <c r="I90" s="391">
        <v>5</v>
      </c>
      <c r="J90" s="392"/>
      <c r="K90" s="393"/>
      <c r="L90" s="393"/>
      <c r="M90" s="394">
        <v>831734.38</v>
      </c>
      <c r="N90" s="393">
        <v>831734.38</v>
      </c>
      <c r="O90" s="385">
        <v>0</v>
      </c>
      <c r="P90" s="387">
        <v>0</v>
      </c>
      <c r="Q90" s="385">
        <v>0</v>
      </c>
      <c r="R90" s="386">
        <v>2</v>
      </c>
      <c r="S90" s="387">
        <f t="shared" si="1"/>
        <v>2</v>
      </c>
      <c r="T90" s="388">
        <f>S90/E90</f>
        <v>0.4</v>
      </c>
    </row>
    <row r="91" spans="1:20" s="3" customFormat="1" ht="42.75" customHeight="1" x14ac:dyDescent="0.2">
      <c r="A91" s="4">
        <v>5</v>
      </c>
      <c r="B91" s="7" t="s">
        <v>17</v>
      </c>
      <c r="C91" s="9" t="s">
        <v>65</v>
      </c>
      <c r="D91" s="8" t="s">
        <v>113</v>
      </c>
      <c r="E91" s="390">
        <f t="shared" si="0"/>
        <v>12</v>
      </c>
      <c r="F91" s="391">
        <v>4</v>
      </c>
      <c r="G91" s="391">
        <v>4</v>
      </c>
      <c r="H91" s="391">
        <v>0</v>
      </c>
      <c r="I91" s="391">
        <v>4</v>
      </c>
      <c r="J91" s="392">
        <v>598948.78</v>
      </c>
      <c r="K91" s="392">
        <v>410400</v>
      </c>
      <c r="L91" s="393"/>
      <c r="M91" s="394">
        <v>173899.22</v>
      </c>
      <c r="N91" s="393">
        <v>1183248</v>
      </c>
      <c r="O91" s="385">
        <v>0</v>
      </c>
      <c r="P91" s="387">
        <v>8</v>
      </c>
      <c r="Q91" s="385">
        <v>0</v>
      </c>
      <c r="R91" s="386">
        <v>0</v>
      </c>
      <c r="S91" s="387">
        <f t="shared" si="1"/>
        <v>8</v>
      </c>
      <c r="T91" s="388">
        <f t="shared" si="2"/>
        <v>0.66666666666666663</v>
      </c>
    </row>
    <row r="92" spans="1:20" ht="55.5" customHeight="1" x14ac:dyDescent="0.25">
      <c r="A92" s="4">
        <v>6</v>
      </c>
      <c r="B92" s="10" t="s">
        <v>18</v>
      </c>
      <c r="C92" s="11" t="s">
        <v>66</v>
      </c>
      <c r="D92" s="11" t="s">
        <v>114</v>
      </c>
      <c r="E92" s="395">
        <f t="shared" si="0"/>
        <v>2</v>
      </c>
      <c r="F92" s="396">
        <v>0</v>
      </c>
      <c r="G92" s="396">
        <v>0</v>
      </c>
      <c r="H92" s="396">
        <v>0</v>
      </c>
      <c r="I92" s="396">
        <v>2</v>
      </c>
      <c r="J92" s="397"/>
      <c r="K92" s="398"/>
      <c r="L92" s="398"/>
      <c r="M92" s="399">
        <v>429400</v>
      </c>
      <c r="N92" s="398">
        <v>429400</v>
      </c>
      <c r="O92" s="385">
        <v>0</v>
      </c>
      <c r="P92" s="387">
        <v>0</v>
      </c>
      <c r="Q92" s="385">
        <v>0</v>
      </c>
      <c r="R92" s="386">
        <v>1</v>
      </c>
      <c r="S92" s="387">
        <f t="shared" si="1"/>
        <v>1</v>
      </c>
      <c r="T92" s="388">
        <f t="shared" si="2"/>
        <v>0.5</v>
      </c>
    </row>
    <row r="93" spans="1:20" ht="47.25" customHeight="1" x14ac:dyDescent="0.25">
      <c r="A93" s="4">
        <v>7</v>
      </c>
      <c r="B93" s="10" t="s">
        <v>19</v>
      </c>
      <c r="C93" s="11" t="s">
        <v>67</v>
      </c>
      <c r="D93" s="11" t="s">
        <v>115</v>
      </c>
      <c r="E93" s="395">
        <f t="shared" si="0"/>
        <v>240</v>
      </c>
      <c r="F93" s="396">
        <v>80</v>
      </c>
      <c r="G93" s="396">
        <v>80</v>
      </c>
      <c r="H93" s="396">
        <v>0</v>
      </c>
      <c r="I93" s="396">
        <v>80</v>
      </c>
      <c r="J93" s="398">
        <v>218333</v>
      </c>
      <c r="K93" s="398">
        <v>423733</v>
      </c>
      <c r="L93" s="398"/>
      <c r="M93" s="399">
        <v>316044.87</v>
      </c>
      <c r="N93" s="398">
        <v>958110.87</v>
      </c>
      <c r="O93" s="385">
        <v>0</v>
      </c>
      <c r="P93" s="387">
        <v>160</v>
      </c>
      <c r="Q93" s="385">
        <v>0</v>
      </c>
      <c r="R93" s="386">
        <v>0</v>
      </c>
      <c r="S93" s="387">
        <f t="shared" si="1"/>
        <v>160</v>
      </c>
      <c r="T93" s="388">
        <f t="shared" si="2"/>
        <v>0.66666666666666663</v>
      </c>
    </row>
    <row r="94" spans="1:20" ht="43.5" customHeight="1" x14ac:dyDescent="0.25">
      <c r="A94" s="4">
        <v>8</v>
      </c>
      <c r="B94" s="12" t="s">
        <v>20</v>
      </c>
      <c r="C94" s="13" t="s">
        <v>68</v>
      </c>
      <c r="D94" s="13" t="s">
        <v>116</v>
      </c>
      <c r="E94" s="400">
        <f t="shared" si="0"/>
        <v>65</v>
      </c>
      <c r="F94" s="401">
        <v>25</v>
      </c>
      <c r="G94" s="401">
        <v>15</v>
      </c>
      <c r="H94" s="401">
        <v>0</v>
      </c>
      <c r="I94" s="401">
        <v>25</v>
      </c>
      <c r="J94" s="402">
        <v>106666.66</v>
      </c>
      <c r="K94" s="403">
        <v>76666.66</v>
      </c>
      <c r="L94" s="403"/>
      <c r="M94" s="404">
        <v>106666.66</v>
      </c>
      <c r="N94" s="403">
        <v>289999.98</v>
      </c>
      <c r="O94" s="385">
        <v>0</v>
      </c>
      <c r="P94" s="387">
        <v>40</v>
      </c>
      <c r="Q94" s="385">
        <v>0</v>
      </c>
      <c r="R94" s="386">
        <v>25</v>
      </c>
      <c r="S94" s="387">
        <f t="shared" si="1"/>
        <v>65</v>
      </c>
      <c r="T94" s="388">
        <f t="shared" si="2"/>
        <v>1</v>
      </c>
    </row>
    <row r="95" spans="1:20" ht="45" customHeight="1" x14ac:dyDescent="0.25">
      <c r="A95" s="4">
        <v>9</v>
      </c>
      <c r="B95" s="12" t="s">
        <v>21</v>
      </c>
      <c r="C95" s="13" t="s">
        <v>69</v>
      </c>
      <c r="D95" s="13" t="s">
        <v>117</v>
      </c>
      <c r="E95" s="400">
        <f t="shared" si="0"/>
        <v>633</v>
      </c>
      <c r="F95" s="401">
        <v>211</v>
      </c>
      <c r="G95" s="401">
        <v>211</v>
      </c>
      <c r="H95" s="401">
        <v>0</v>
      </c>
      <c r="I95" s="401">
        <v>211</v>
      </c>
      <c r="J95" s="403">
        <v>5025000</v>
      </c>
      <c r="K95" s="403">
        <v>3250800</v>
      </c>
      <c r="L95" s="403"/>
      <c r="M95" s="404">
        <v>6844200</v>
      </c>
      <c r="N95" s="403">
        <v>15120000</v>
      </c>
      <c r="O95" s="385">
        <v>0</v>
      </c>
      <c r="P95" s="387">
        <v>422</v>
      </c>
      <c r="Q95" s="385">
        <v>0</v>
      </c>
      <c r="R95" s="386">
        <v>211</v>
      </c>
      <c r="S95" s="387">
        <f t="shared" si="1"/>
        <v>633</v>
      </c>
      <c r="T95" s="388">
        <f t="shared" si="2"/>
        <v>1</v>
      </c>
    </row>
    <row r="96" spans="1:20" ht="45.75" customHeight="1" x14ac:dyDescent="0.25">
      <c r="A96" s="4">
        <v>10</v>
      </c>
      <c r="B96" s="12" t="s">
        <v>22</v>
      </c>
      <c r="C96" s="13" t="s">
        <v>70</v>
      </c>
      <c r="D96" s="13" t="s">
        <v>118</v>
      </c>
      <c r="E96" s="400">
        <f t="shared" si="0"/>
        <v>360</v>
      </c>
      <c r="F96" s="401">
        <v>120</v>
      </c>
      <c r="G96" s="401">
        <v>120</v>
      </c>
      <c r="H96" s="401">
        <v>0</v>
      </c>
      <c r="I96" s="401">
        <v>120</v>
      </c>
      <c r="J96" s="402">
        <v>38333.33</v>
      </c>
      <c r="K96" s="402">
        <v>38333.33</v>
      </c>
      <c r="L96" s="403"/>
      <c r="M96" s="404">
        <v>33333.33</v>
      </c>
      <c r="N96" s="403">
        <v>109999.99</v>
      </c>
      <c r="O96" s="385">
        <v>0</v>
      </c>
      <c r="P96" s="387">
        <v>250</v>
      </c>
      <c r="Q96" s="385">
        <v>0</v>
      </c>
      <c r="R96" s="386">
        <v>110</v>
      </c>
      <c r="S96" s="387">
        <f t="shared" si="1"/>
        <v>360</v>
      </c>
      <c r="T96" s="388">
        <f t="shared" si="2"/>
        <v>1</v>
      </c>
    </row>
    <row r="97" spans="1:20" ht="63.75" customHeight="1" x14ac:dyDescent="0.25">
      <c r="A97" s="4">
        <v>11</v>
      </c>
      <c r="B97" s="14" t="s">
        <v>23</v>
      </c>
      <c r="C97" s="15" t="s">
        <v>71</v>
      </c>
      <c r="D97" s="15" t="s">
        <v>119</v>
      </c>
      <c r="E97" s="405">
        <f t="shared" si="0"/>
        <v>2</v>
      </c>
      <c r="F97" s="406">
        <v>1</v>
      </c>
      <c r="G97" s="406">
        <v>0</v>
      </c>
      <c r="H97" s="406">
        <v>1</v>
      </c>
      <c r="I97" s="406">
        <v>0</v>
      </c>
      <c r="J97" s="407">
        <v>1090800</v>
      </c>
      <c r="K97" s="408">
        <v>1320800</v>
      </c>
      <c r="L97" s="408"/>
      <c r="M97" s="409">
        <v>2998424</v>
      </c>
      <c r="N97" s="408">
        <v>5410024</v>
      </c>
      <c r="O97" s="385">
        <v>1</v>
      </c>
      <c r="P97" s="387">
        <v>0</v>
      </c>
      <c r="Q97" s="385">
        <v>1</v>
      </c>
      <c r="R97" s="386">
        <v>0</v>
      </c>
      <c r="S97" s="387">
        <f t="shared" si="1"/>
        <v>2</v>
      </c>
      <c r="T97" s="388">
        <f t="shared" si="2"/>
        <v>1</v>
      </c>
    </row>
    <row r="98" spans="1:20" ht="72" customHeight="1" x14ac:dyDescent="0.25">
      <c r="A98" s="4">
        <v>12</v>
      </c>
      <c r="B98" s="14" t="s">
        <v>24</v>
      </c>
      <c r="C98" s="15" t="s">
        <v>72</v>
      </c>
      <c r="D98" s="15" t="s">
        <v>120</v>
      </c>
      <c r="E98" s="405">
        <f t="shared" si="0"/>
        <v>8</v>
      </c>
      <c r="F98" s="406">
        <v>2</v>
      </c>
      <c r="G98" s="406">
        <v>2</v>
      </c>
      <c r="H98" s="406">
        <v>2</v>
      </c>
      <c r="I98" s="406">
        <v>2</v>
      </c>
      <c r="J98" s="407">
        <v>1103245.29</v>
      </c>
      <c r="K98" s="408">
        <v>1103245.29</v>
      </c>
      <c r="L98" s="408">
        <v>1103245.29</v>
      </c>
      <c r="M98" s="409">
        <v>1103245.29</v>
      </c>
      <c r="N98" s="408">
        <v>4412981.16</v>
      </c>
      <c r="O98" s="385">
        <v>0</v>
      </c>
      <c r="P98" s="387">
        <v>4</v>
      </c>
      <c r="Q98" s="385">
        <v>2</v>
      </c>
      <c r="R98" s="386">
        <v>2</v>
      </c>
      <c r="S98" s="387">
        <f t="shared" si="1"/>
        <v>8</v>
      </c>
      <c r="T98" s="388">
        <f t="shared" si="2"/>
        <v>1</v>
      </c>
    </row>
    <row r="99" spans="1:20" ht="60.75" customHeight="1" x14ac:dyDescent="0.25">
      <c r="A99" s="4">
        <v>13</v>
      </c>
      <c r="B99" s="14" t="s">
        <v>25</v>
      </c>
      <c r="C99" s="15" t="s">
        <v>73</v>
      </c>
      <c r="D99" s="15" t="s">
        <v>121</v>
      </c>
      <c r="E99" s="405">
        <f t="shared" si="0"/>
        <v>22</v>
      </c>
      <c r="F99" s="406">
        <v>7</v>
      </c>
      <c r="G99" s="406">
        <v>7</v>
      </c>
      <c r="H99" s="406">
        <v>0</v>
      </c>
      <c r="I99" s="406">
        <v>8</v>
      </c>
      <c r="J99" s="407">
        <v>230000</v>
      </c>
      <c r="K99" s="408">
        <v>55000</v>
      </c>
      <c r="L99" s="408"/>
      <c r="M99" s="409">
        <v>165000</v>
      </c>
      <c r="N99" s="408">
        <v>450000</v>
      </c>
      <c r="O99" s="385">
        <v>0</v>
      </c>
      <c r="P99" s="387">
        <v>12</v>
      </c>
      <c r="Q99" s="385">
        <v>0</v>
      </c>
      <c r="R99" s="386">
        <v>10</v>
      </c>
      <c r="S99" s="387">
        <f t="shared" si="1"/>
        <v>22</v>
      </c>
      <c r="T99" s="388">
        <f t="shared" si="2"/>
        <v>1</v>
      </c>
    </row>
    <row r="100" spans="1:20" ht="78" customHeight="1" x14ac:dyDescent="0.25">
      <c r="A100" s="4">
        <v>14</v>
      </c>
      <c r="B100" s="16" t="s">
        <v>26</v>
      </c>
      <c r="C100" s="17" t="s">
        <v>74</v>
      </c>
      <c r="D100" s="18" t="s">
        <v>122</v>
      </c>
      <c r="E100" s="410">
        <f t="shared" si="0"/>
        <v>2</v>
      </c>
      <c r="F100" s="411">
        <v>0</v>
      </c>
      <c r="G100" s="411">
        <v>1</v>
      </c>
      <c r="H100" s="411">
        <v>0</v>
      </c>
      <c r="I100" s="411">
        <v>1</v>
      </c>
      <c r="J100" s="412"/>
      <c r="K100" s="413">
        <v>47500</v>
      </c>
      <c r="L100" s="413"/>
      <c r="M100" s="414">
        <v>47500</v>
      </c>
      <c r="N100" s="413">
        <v>95000</v>
      </c>
      <c r="O100" s="385">
        <v>0</v>
      </c>
      <c r="P100" s="387">
        <v>1</v>
      </c>
      <c r="Q100" s="385">
        <v>0</v>
      </c>
      <c r="R100" s="386">
        <v>1</v>
      </c>
      <c r="S100" s="387">
        <f t="shared" si="1"/>
        <v>2</v>
      </c>
      <c r="T100" s="388">
        <f t="shared" si="2"/>
        <v>1</v>
      </c>
    </row>
    <row r="101" spans="1:20" ht="88.5" customHeight="1" x14ac:dyDescent="0.25">
      <c r="A101" s="4">
        <v>15</v>
      </c>
      <c r="B101" s="16" t="s">
        <v>27</v>
      </c>
      <c r="C101" s="18" t="s">
        <v>75</v>
      </c>
      <c r="D101" s="18" t="s">
        <v>123</v>
      </c>
      <c r="E101" s="410">
        <f t="shared" si="0"/>
        <v>1</v>
      </c>
      <c r="F101" s="411">
        <v>0</v>
      </c>
      <c r="G101" s="411">
        <v>1</v>
      </c>
      <c r="H101" s="411">
        <v>0</v>
      </c>
      <c r="I101" s="411">
        <v>0</v>
      </c>
      <c r="J101" s="412"/>
      <c r="K101" s="413">
        <v>60000</v>
      </c>
      <c r="L101" s="413"/>
      <c r="M101" s="414"/>
      <c r="N101" s="413">
        <v>60000</v>
      </c>
      <c r="O101" s="385">
        <v>0</v>
      </c>
      <c r="P101" s="387">
        <v>1</v>
      </c>
      <c r="Q101" s="385">
        <v>0</v>
      </c>
      <c r="R101" s="386">
        <v>0</v>
      </c>
      <c r="S101" s="387">
        <f t="shared" si="1"/>
        <v>1</v>
      </c>
      <c r="T101" s="388">
        <f t="shared" si="2"/>
        <v>1</v>
      </c>
    </row>
    <row r="102" spans="1:20" ht="108" customHeight="1" x14ac:dyDescent="0.25">
      <c r="A102" s="4">
        <v>16</v>
      </c>
      <c r="B102" s="16" t="s">
        <v>28</v>
      </c>
      <c r="C102" s="17" t="s">
        <v>76</v>
      </c>
      <c r="D102" s="18" t="s">
        <v>124</v>
      </c>
      <c r="E102" s="410">
        <f t="shared" si="0"/>
        <v>70</v>
      </c>
      <c r="F102" s="411">
        <v>0</v>
      </c>
      <c r="G102" s="411">
        <v>0</v>
      </c>
      <c r="H102" s="411">
        <v>70</v>
      </c>
      <c r="I102" s="411">
        <v>0</v>
      </c>
      <c r="J102" s="412"/>
      <c r="K102" s="413"/>
      <c r="L102" s="413">
        <v>1000000</v>
      </c>
      <c r="M102" s="414"/>
      <c r="N102" s="413">
        <v>1000000</v>
      </c>
      <c r="O102" s="385">
        <v>0</v>
      </c>
      <c r="P102" s="387">
        <v>0</v>
      </c>
      <c r="Q102" s="385">
        <v>0</v>
      </c>
      <c r="R102" s="386">
        <v>0</v>
      </c>
      <c r="S102" s="387">
        <f t="shared" si="1"/>
        <v>0</v>
      </c>
      <c r="T102" s="388">
        <f t="shared" si="2"/>
        <v>0</v>
      </c>
    </row>
    <row r="103" spans="1:20" ht="80.25" customHeight="1" x14ac:dyDescent="0.25">
      <c r="A103" s="4">
        <v>17</v>
      </c>
      <c r="B103" s="16" t="s">
        <v>29</v>
      </c>
      <c r="C103" s="17" t="s">
        <v>77</v>
      </c>
      <c r="D103" s="18" t="s">
        <v>125</v>
      </c>
      <c r="E103" s="410">
        <f t="shared" si="0"/>
        <v>1</v>
      </c>
      <c r="F103" s="411">
        <v>0</v>
      </c>
      <c r="G103" s="411">
        <v>0</v>
      </c>
      <c r="H103" s="411">
        <v>1</v>
      </c>
      <c r="I103" s="411">
        <v>0</v>
      </c>
      <c r="J103" s="412"/>
      <c r="K103" s="413"/>
      <c r="L103" s="413">
        <v>265000</v>
      </c>
      <c r="M103" s="414"/>
      <c r="N103" s="413">
        <v>265000</v>
      </c>
      <c r="O103" s="385">
        <v>0</v>
      </c>
      <c r="P103" s="387">
        <v>0</v>
      </c>
      <c r="Q103" s="385">
        <v>0</v>
      </c>
      <c r="R103" s="386">
        <v>0</v>
      </c>
      <c r="S103" s="387">
        <f t="shared" si="1"/>
        <v>0</v>
      </c>
      <c r="T103" s="388">
        <f t="shared" si="2"/>
        <v>0</v>
      </c>
    </row>
    <row r="104" spans="1:20" ht="51.75" customHeight="1" x14ac:dyDescent="0.25">
      <c r="A104" s="4">
        <v>18</v>
      </c>
      <c r="B104" s="16" t="s">
        <v>30</v>
      </c>
      <c r="C104" s="17" t="s">
        <v>78</v>
      </c>
      <c r="D104" s="18" t="s">
        <v>126</v>
      </c>
      <c r="E104" s="410">
        <f t="shared" si="0"/>
        <v>80</v>
      </c>
      <c r="F104" s="411">
        <v>0</v>
      </c>
      <c r="G104" s="411">
        <v>0</v>
      </c>
      <c r="H104" s="411">
        <v>40</v>
      </c>
      <c r="I104" s="411">
        <v>40</v>
      </c>
      <c r="J104" s="412"/>
      <c r="K104" s="413"/>
      <c r="L104" s="413">
        <v>150000</v>
      </c>
      <c r="M104" s="414">
        <v>150000</v>
      </c>
      <c r="N104" s="413">
        <v>300000</v>
      </c>
      <c r="O104" s="385">
        <v>0</v>
      </c>
      <c r="P104" s="387">
        <v>0</v>
      </c>
      <c r="Q104" s="385">
        <v>0</v>
      </c>
      <c r="R104" s="387">
        <v>0</v>
      </c>
      <c r="S104" s="387">
        <f t="shared" si="1"/>
        <v>0</v>
      </c>
      <c r="T104" s="388">
        <f t="shared" si="2"/>
        <v>0</v>
      </c>
    </row>
    <row r="105" spans="1:20" ht="51" customHeight="1" x14ac:dyDescent="0.25">
      <c r="A105" s="4">
        <v>19</v>
      </c>
      <c r="B105" s="19" t="s">
        <v>31</v>
      </c>
      <c r="C105" s="20" t="s">
        <v>79</v>
      </c>
      <c r="D105" s="20" t="s">
        <v>127</v>
      </c>
      <c r="E105" s="415">
        <f t="shared" si="0"/>
        <v>75</v>
      </c>
      <c r="F105" s="416">
        <v>0</v>
      </c>
      <c r="G105" s="416">
        <v>0</v>
      </c>
      <c r="H105" s="416">
        <v>75</v>
      </c>
      <c r="I105" s="416">
        <v>0</v>
      </c>
      <c r="J105" s="417"/>
      <c r="K105" s="418"/>
      <c r="L105" s="418">
        <v>195000</v>
      </c>
      <c r="M105" s="419"/>
      <c r="N105" s="418">
        <v>195000</v>
      </c>
      <c r="O105" s="385">
        <v>0</v>
      </c>
      <c r="P105" s="387">
        <v>0</v>
      </c>
      <c r="Q105" s="385">
        <v>0</v>
      </c>
      <c r="R105" s="387">
        <v>0</v>
      </c>
      <c r="S105" s="387">
        <f t="shared" si="1"/>
        <v>0</v>
      </c>
      <c r="T105" s="388">
        <f t="shared" si="2"/>
        <v>0</v>
      </c>
    </row>
    <row r="106" spans="1:20" ht="65.25" customHeight="1" x14ac:dyDescent="0.25">
      <c r="A106" s="4">
        <v>20</v>
      </c>
      <c r="B106" s="19" t="s">
        <v>32</v>
      </c>
      <c r="C106" s="20" t="s">
        <v>80</v>
      </c>
      <c r="D106" s="20" t="s">
        <v>128</v>
      </c>
      <c r="E106" s="415">
        <f t="shared" si="0"/>
        <v>200</v>
      </c>
      <c r="F106" s="416">
        <v>0</v>
      </c>
      <c r="G106" s="416">
        <v>0</v>
      </c>
      <c r="H106" s="416">
        <v>200</v>
      </c>
      <c r="I106" s="416">
        <v>0</v>
      </c>
      <c r="J106" s="417"/>
      <c r="K106" s="418"/>
      <c r="L106" s="418">
        <v>95000</v>
      </c>
      <c r="M106" s="419"/>
      <c r="N106" s="418">
        <v>95000</v>
      </c>
      <c r="O106" s="385">
        <v>0</v>
      </c>
      <c r="P106" s="387">
        <v>0</v>
      </c>
      <c r="Q106" s="385">
        <v>200</v>
      </c>
      <c r="R106" s="387">
        <v>0</v>
      </c>
      <c r="S106" s="387">
        <f t="shared" si="1"/>
        <v>200</v>
      </c>
      <c r="T106" s="388">
        <f t="shared" si="2"/>
        <v>1</v>
      </c>
    </row>
    <row r="107" spans="1:20" ht="82.5" customHeight="1" x14ac:dyDescent="0.25">
      <c r="A107" s="4">
        <v>21</v>
      </c>
      <c r="B107" s="21" t="s">
        <v>33</v>
      </c>
      <c r="C107" s="22" t="s">
        <v>81</v>
      </c>
      <c r="D107" s="22" t="s">
        <v>129</v>
      </c>
      <c r="E107" s="420">
        <f t="shared" si="0"/>
        <v>200</v>
      </c>
      <c r="F107" s="421">
        <v>0</v>
      </c>
      <c r="G107" s="421">
        <v>0</v>
      </c>
      <c r="H107" s="421">
        <v>200</v>
      </c>
      <c r="I107" s="421">
        <v>0</v>
      </c>
      <c r="J107" s="422"/>
      <c r="K107" s="423"/>
      <c r="L107" s="423">
        <v>125000</v>
      </c>
      <c r="M107" s="424"/>
      <c r="N107" s="423">
        <v>125000</v>
      </c>
      <c r="O107" s="385">
        <v>0</v>
      </c>
      <c r="P107" s="387">
        <v>0</v>
      </c>
      <c r="Q107" s="385">
        <v>200</v>
      </c>
      <c r="R107" s="387">
        <v>0</v>
      </c>
      <c r="S107" s="387">
        <f t="shared" si="1"/>
        <v>200</v>
      </c>
      <c r="T107" s="388">
        <f t="shared" si="2"/>
        <v>1</v>
      </c>
    </row>
    <row r="108" spans="1:20" ht="45" customHeight="1" x14ac:dyDescent="0.25">
      <c r="A108" s="4">
        <v>22</v>
      </c>
      <c r="B108" s="23" t="s">
        <v>34</v>
      </c>
      <c r="C108" s="22" t="s">
        <v>82</v>
      </c>
      <c r="D108" s="22" t="s">
        <v>130</v>
      </c>
      <c r="E108" s="420">
        <f t="shared" si="0"/>
        <v>4</v>
      </c>
      <c r="F108" s="421">
        <v>0</v>
      </c>
      <c r="G108" s="421">
        <v>2</v>
      </c>
      <c r="H108" s="421">
        <v>0</v>
      </c>
      <c r="I108" s="421">
        <v>2</v>
      </c>
      <c r="J108" s="422"/>
      <c r="K108" s="423">
        <v>226000</v>
      </c>
      <c r="L108" s="423"/>
      <c r="M108" s="424">
        <v>130000</v>
      </c>
      <c r="N108" s="423">
        <v>356000</v>
      </c>
      <c r="O108" s="385">
        <v>0</v>
      </c>
      <c r="P108" s="387">
        <v>2</v>
      </c>
      <c r="Q108" s="385">
        <v>0</v>
      </c>
      <c r="R108" s="387">
        <v>0</v>
      </c>
      <c r="S108" s="387">
        <f t="shared" si="1"/>
        <v>2</v>
      </c>
      <c r="T108" s="388">
        <f t="shared" si="2"/>
        <v>0.5</v>
      </c>
    </row>
    <row r="109" spans="1:20" ht="70.5" customHeight="1" x14ac:dyDescent="0.25">
      <c r="A109" s="4">
        <v>23</v>
      </c>
      <c r="B109" s="24" t="s">
        <v>35</v>
      </c>
      <c r="C109" s="25" t="s">
        <v>83</v>
      </c>
      <c r="D109" s="25" t="s">
        <v>131</v>
      </c>
      <c r="E109" s="425">
        <f t="shared" si="0"/>
        <v>1</v>
      </c>
      <c r="F109" s="426">
        <v>0</v>
      </c>
      <c r="G109" s="426">
        <v>1</v>
      </c>
      <c r="H109" s="426">
        <v>0</v>
      </c>
      <c r="I109" s="426">
        <v>0</v>
      </c>
      <c r="J109" s="427"/>
      <c r="K109" s="428">
        <v>190000</v>
      </c>
      <c r="L109" s="427"/>
      <c r="M109" s="429"/>
      <c r="N109" s="427">
        <v>190000</v>
      </c>
      <c r="O109" s="385">
        <v>0</v>
      </c>
      <c r="P109" s="387">
        <v>1</v>
      </c>
      <c r="Q109" s="385">
        <v>0</v>
      </c>
      <c r="R109" s="387">
        <v>0</v>
      </c>
      <c r="S109" s="387">
        <f t="shared" si="1"/>
        <v>1</v>
      </c>
      <c r="T109" s="388">
        <f t="shared" si="2"/>
        <v>1</v>
      </c>
    </row>
    <row r="110" spans="1:20" ht="69.75" customHeight="1" x14ac:dyDescent="0.25">
      <c r="A110" s="4">
        <v>24</v>
      </c>
      <c r="B110" s="24" t="s">
        <v>36</v>
      </c>
      <c r="C110" s="25" t="s">
        <v>84</v>
      </c>
      <c r="D110" s="25" t="s">
        <v>132</v>
      </c>
      <c r="E110" s="425">
        <f t="shared" si="0"/>
        <v>2</v>
      </c>
      <c r="F110" s="426">
        <v>0</v>
      </c>
      <c r="G110" s="426">
        <v>2</v>
      </c>
      <c r="H110" s="426">
        <v>0</v>
      </c>
      <c r="I110" s="426">
        <v>0</v>
      </c>
      <c r="J110" s="428"/>
      <c r="K110" s="427">
        <v>310000</v>
      </c>
      <c r="L110" s="427"/>
      <c r="M110" s="429"/>
      <c r="N110" s="427">
        <v>310000</v>
      </c>
      <c r="O110" s="385">
        <v>0</v>
      </c>
      <c r="P110" s="386">
        <v>1</v>
      </c>
      <c r="Q110" s="385">
        <v>0</v>
      </c>
      <c r="R110" s="387">
        <v>0</v>
      </c>
      <c r="S110" s="387">
        <f t="shared" si="1"/>
        <v>1</v>
      </c>
      <c r="T110" s="388">
        <f t="shared" si="2"/>
        <v>0.5</v>
      </c>
    </row>
    <row r="111" spans="1:20" ht="65.25" customHeight="1" x14ac:dyDescent="0.25">
      <c r="A111" s="4">
        <v>25</v>
      </c>
      <c r="B111" s="24" t="s">
        <v>37</v>
      </c>
      <c r="C111" s="25" t="s">
        <v>85</v>
      </c>
      <c r="D111" s="25" t="s">
        <v>133</v>
      </c>
      <c r="E111" s="425">
        <f t="shared" si="0"/>
        <v>1</v>
      </c>
      <c r="F111" s="426">
        <v>0</v>
      </c>
      <c r="G111" s="426">
        <v>0</v>
      </c>
      <c r="H111" s="426">
        <v>1</v>
      </c>
      <c r="I111" s="426">
        <v>0</v>
      </c>
      <c r="J111" s="428"/>
      <c r="K111" s="427"/>
      <c r="L111" s="427">
        <v>727500</v>
      </c>
      <c r="M111" s="429"/>
      <c r="N111" s="427">
        <v>727500</v>
      </c>
      <c r="O111" s="385">
        <v>0</v>
      </c>
      <c r="P111" s="387">
        <v>0</v>
      </c>
      <c r="Q111" s="385">
        <v>0</v>
      </c>
      <c r="R111" s="387">
        <v>0</v>
      </c>
      <c r="S111" s="387">
        <f t="shared" si="1"/>
        <v>0</v>
      </c>
      <c r="T111" s="388">
        <f t="shared" si="2"/>
        <v>0</v>
      </c>
    </row>
    <row r="112" spans="1:20" ht="75" customHeight="1" x14ac:dyDescent="0.25">
      <c r="A112" s="4">
        <v>26</v>
      </c>
      <c r="B112" s="26" t="s">
        <v>38</v>
      </c>
      <c r="C112" s="27" t="s">
        <v>86</v>
      </c>
      <c r="D112" s="27" t="s">
        <v>134</v>
      </c>
      <c r="E112" s="430">
        <f t="shared" si="0"/>
        <v>1</v>
      </c>
      <c r="F112" s="431">
        <v>1</v>
      </c>
      <c r="G112" s="431">
        <v>0</v>
      </c>
      <c r="H112" s="431">
        <v>0</v>
      </c>
      <c r="I112" s="431">
        <v>0</v>
      </c>
      <c r="J112" s="432">
        <v>275000</v>
      </c>
      <c r="K112" s="433"/>
      <c r="L112" s="433"/>
      <c r="M112" s="434"/>
      <c r="N112" s="433">
        <v>275000</v>
      </c>
      <c r="O112" s="385">
        <v>1</v>
      </c>
      <c r="P112" s="387">
        <v>0</v>
      </c>
      <c r="Q112" s="385">
        <v>0</v>
      </c>
      <c r="R112" s="387">
        <v>0</v>
      </c>
      <c r="S112" s="387">
        <f t="shared" si="1"/>
        <v>1</v>
      </c>
      <c r="T112" s="388">
        <f t="shared" si="2"/>
        <v>1</v>
      </c>
    </row>
    <row r="113" spans="1:20" ht="57.75" customHeight="1" x14ac:dyDescent="0.25">
      <c r="A113" s="4">
        <v>27</v>
      </c>
      <c r="B113" s="26" t="s">
        <v>39</v>
      </c>
      <c r="C113" s="27" t="s">
        <v>734</v>
      </c>
      <c r="D113" s="27" t="s">
        <v>135</v>
      </c>
      <c r="E113" s="430">
        <f t="shared" si="0"/>
        <v>1</v>
      </c>
      <c r="F113" s="431">
        <v>0</v>
      </c>
      <c r="G113" s="431">
        <v>0</v>
      </c>
      <c r="H113" s="431">
        <v>0</v>
      </c>
      <c r="I113" s="431">
        <v>1</v>
      </c>
      <c r="J113" s="432"/>
      <c r="K113" s="433"/>
      <c r="L113" s="433"/>
      <c r="M113" s="435">
        <v>430000</v>
      </c>
      <c r="N113" s="432">
        <v>430000</v>
      </c>
      <c r="O113" s="385">
        <v>0</v>
      </c>
      <c r="P113" s="387">
        <v>0</v>
      </c>
      <c r="Q113" s="385">
        <v>0</v>
      </c>
      <c r="R113" s="387">
        <v>0</v>
      </c>
      <c r="S113" s="387">
        <f t="shared" si="1"/>
        <v>0</v>
      </c>
      <c r="T113" s="388">
        <f t="shared" si="2"/>
        <v>0</v>
      </c>
    </row>
    <row r="114" spans="1:20" ht="73.5" customHeight="1" x14ac:dyDescent="0.25">
      <c r="A114" s="4">
        <v>28</v>
      </c>
      <c r="B114" s="26" t="s">
        <v>40</v>
      </c>
      <c r="C114" s="27" t="s">
        <v>88</v>
      </c>
      <c r="D114" s="27" t="s">
        <v>136</v>
      </c>
      <c r="E114" s="430">
        <f t="shared" si="0"/>
        <v>1</v>
      </c>
      <c r="F114" s="431">
        <v>0</v>
      </c>
      <c r="G114" s="431">
        <v>0</v>
      </c>
      <c r="H114" s="431">
        <v>0</v>
      </c>
      <c r="I114" s="431">
        <v>1</v>
      </c>
      <c r="J114" s="432"/>
      <c r="K114" s="433"/>
      <c r="L114" s="433"/>
      <c r="M114" s="435">
        <v>253000</v>
      </c>
      <c r="N114" s="432">
        <v>253000</v>
      </c>
      <c r="O114" s="385">
        <v>0</v>
      </c>
      <c r="P114" s="387">
        <v>0</v>
      </c>
      <c r="Q114" s="385">
        <v>0</v>
      </c>
      <c r="R114" s="387">
        <v>0</v>
      </c>
      <c r="S114" s="387">
        <f t="shared" si="1"/>
        <v>0</v>
      </c>
      <c r="T114" s="388">
        <f t="shared" si="2"/>
        <v>0</v>
      </c>
    </row>
    <row r="115" spans="1:20" ht="72.75" customHeight="1" x14ac:dyDescent="0.25">
      <c r="A115" s="4">
        <v>29</v>
      </c>
      <c r="B115" s="26" t="s">
        <v>41</v>
      </c>
      <c r="C115" s="27" t="s">
        <v>89</v>
      </c>
      <c r="D115" s="27" t="s">
        <v>137</v>
      </c>
      <c r="E115" s="430">
        <f t="shared" si="0"/>
        <v>1</v>
      </c>
      <c r="F115" s="431">
        <v>0</v>
      </c>
      <c r="G115" s="431">
        <v>0</v>
      </c>
      <c r="H115" s="431">
        <v>0</v>
      </c>
      <c r="I115" s="431">
        <v>1</v>
      </c>
      <c r="J115" s="432"/>
      <c r="K115" s="433"/>
      <c r="L115" s="433"/>
      <c r="M115" s="435">
        <v>235000</v>
      </c>
      <c r="N115" s="432">
        <v>235000</v>
      </c>
      <c r="O115" s="385">
        <v>0</v>
      </c>
      <c r="P115" s="387">
        <v>0</v>
      </c>
      <c r="Q115" s="385">
        <v>0</v>
      </c>
      <c r="R115" s="387">
        <v>1</v>
      </c>
      <c r="S115" s="387">
        <f t="shared" si="1"/>
        <v>1</v>
      </c>
      <c r="T115" s="388">
        <f t="shared" si="2"/>
        <v>1</v>
      </c>
    </row>
    <row r="116" spans="1:20" ht="72" customHeight="1" x14ac:dyDescent="0.25">
      <c r="A116" s="4">
        <v>30</v>
      </c>
      <c r="B116" s="28" t="s">
        <v>42</v>
      </c>
      <c r="C116" s="18" t="s">
        <v>90</v>
      </c>
      <c r="D116" s="18" t="s">
        <v>138</v>
      </c>
      <c r="E116" s="410">
        <f t="shared" si="0"/>
        <v>1</v>
      </c>
      <c r="F116" s="411">
        <v>1</v>
      </c>
      <c r="G116" s="411">
        <v>0</v>
      </c>
      <c r="H116" s="411">
        <v>0</v>
      </c>
      <c r="I116" s="411">
        <v>0</v>
      </c>
      <c r="J116" s="412">
        <v>111000</v>
      </c>
      <c r="K116" s="413"/>
      <c r="L116" s="413"/>
      <c r="M116" s="414"/>
      <c r="N116" s="413">
        <v>111000</v>
      </c>
      <c r="O116" s="385">
        <v>0</v>
      </c>
      <c r="P116" s="387">
        <v>1</v>
      </c>
      <c r="Q116" s="385">
        <v>0</v>
      </c>
      <c r="R116" s="387">
        <v>0</v>
      </c>
      <c r="S116" s="387">
        <f t="shared" si="1"/>
        <v>1</v>
      </c>
      <c r="T116" s="388">
        <f t="shared" si="2"/>
        <v>1</v>
      </c>
    </row>
    <row r="117" spans="1:20" ht="63.75" customHeight="1" x14ac:dyDescent="0.25">
      <c r="A117" s="4">
        <v>31</v>
      </c>
      <c r="B117" s="28" t="s">
        <v>43</v>
      </c>
      <c r="C117" s="18" t="s">
        <v>91</v>
      </c>
      <c r="D117" s="18" t="s">
        <v>139</v>
      </c>
      <c r="E117" s="410">
        <f t="shared" si="0"/>
        <v>1500</v>
      </c>
      <c r="F117" s="411">
        <v>750</v>
      </c>
      <c r="G117" s="411">
        <v>750</v>
      </c>
      <c r="H117" s="411">
        <v>0</v>
      </c>
      <c r="I117" s="411">
        <v>0</v>
      </c>
      <c r="J117" s="412">
        <v>50000</v>
      </c>
      <c r="K117" s="413">
        <v>50000</v>
      </c>
      <c r="L117" s="413"/>
      <c r="M117" s="414"/>
      <c r="N117" s="413">
        <v>100000</v>
      </c>
      <c r="O117" s="385">
        <v>750</v>
      </c>
      <c r="P117" s="387">
        <v>750</v>
      </c>
      <c r="Q117" s="385">
        <v>0</v>
      </c>
      <c r="R117" s="387">
        <v>0</v>
      </c>
      <c r="S117" s="387">
        <f t="shared" si="1"/>
        <v>1500</v>
      </c>
      <c r="T117" s="388">
        <f t="shared" si="2"/>
        <v>1</v>
      </c>
    </row>
    <row r="118" spans="1:20" ht="53.25" customHeight="1" x14ac:dyDescent="0.25">
      <c r="A118" s="4">
        <v>32</v>
      </c>
      <c r="B118" s="28" t="s">
        <v>44</v>
      </c>
      <c r="C118" s="18" t="s">
        <v>92</v>
      </c>
      <c r="D118" s="18" t="s">
        <v>140</v>
      </c>
      <c r="E118" s="410">
        <f t="shared" si="0"/>
        <v>600</v>
      </c>
      <c r="F118" s="411">
        <v>0</v>
      </c>
      <c r="G118" s="411">
        <v>0</v>
      </c>
      <c r="H118" s="411">
        <v>600</v>
      </c>
      <c r="I118" s="411">
        <v>0</v>
      </c>
      <c r="J118" s="412"/>
      <c r="K118" s="413"/>
      <c r="L118" s="413">
        <v>170000</v>
      </c>
      <c r="M118" s="414"/>
      <c r="N118" s="413">
        <v>170000</v>
      </c>
      <c r="O118" s="385">
        <v>0</v>
      </c>
      <c r="P118" s="387">
        <v>0</v>
      </c>
      <c r="Q118" s="385">
        <v>904</v>
      </c>
      <c r="R118" s="387">
        <v>0</v>
      </c>
      <c r="S118" s="387">
        <f t="shared" si="1"/>
        <v>904</v>
      </c>
      <c r="T118" s="388">
        <f t="shared" si="2"/>
        <v>1.5066666666666666</v>
      </c>
    </row>
    <row r="119" spans="1:20" ht="67.5" customHeight="1" x14ac:dyDescent="0.25">
      <c r="A119" s="4">
        <v>33</v>
      </c>
      <c r="B119" s="29" t="s">
        <v>45</v>
      </c>
      <c r="C119" s="30" t="s">
        <v>93</v>
      </c>
      <c r="D119" s="31" t="s">
        <v>141</v>
      </c>
      <c r="E119" s="436">
        <f t="shared" si="0"/>
        <v>11</v>
      </c>
      <c r="F119" s="437">
        <v>0</v>
      </c>
      <c r="G119" s="437">
        <v>0</v>
      </c>
      <c r="H119" s="437">
        <v>11</v>
      </c>
      <c r="I119" s="437">
        <v>0</v>
      </c>
      <c r="J119" s="438"/>
      <c r="K119" s="439"/>
      <c r="L119" s="439">
        <v>320000</v>
      </c>
      <c r="M119" s="440"/>
      <c r="N119" s="439">
        <v>320000</v>
      </c>
      <c r="O119" s="385">
        <v>0</v>
      </c>
      <c r="P119" s="387">
        <v>0</v>
      </c>
      <c r="Q119" s="385">
        <v>8</v>
      </c>
      <c r="R119" s="387">
        <v>0</v>
      </c>
      <c r="S119" s="387">
        <f t="shared" si="1"/>
        <v>8</v>
      </c>
      <c r="T119" s="388">
        <f t="shared" si="2"/>
        <v>0.72727272727272729</v>
      </c>
    </row>
    <row r="120" spans="1:20" ht="60" customHeight="1" x14ac:dyDescent="0.25">
      <c r="A120" s="4">
        <v>34</v>
      </c>
      <c r="B120" s="29" t="s">
        <v>46</v>
      </c>
      <c r="C120" s="30" t="s">
        <v>94</v>
      </c>
      <c r="D120" s="30" t="s">
        <v>142</v>
      </c>
      <c r="E120" s="436">
        <f t="shared" si="0"/>
        <v>250</v>
      </c>
      <c r="F120" s="437">
        <v>0</v>
      </c>
      <c r="G120" s="437">
        <v>0</v>
      </c>
      <c r="H120" s="437">
        <v>250</v>
      </c>
      <c r="I120" s="437">
        <v>0</v>
      </c>
      <c r="J120" s="438"/>
      <c r="K120" s="439"/>
      <c r="L120" s="439">
        <v>181000</v>
      </c>
      <c r="M120" s="440"/>
      <c r="N120" s="439">
        <v>181000</v>
      </c>
      <c r="O120" s="385">
        <v>0</v>
      </c>
      <c r="P120" s="387">
        <v>0</v>
      </c>
      <c r="Q120" s="385">
        <v>1020</v>
      </c>
      <c r="R120" s="387">
        <v>0</v>
      </c>
      <c r="S120" s="387">
        <f t="shared" si="1"/>
        <v>1020</v>
      </c>
      <c r="T120" s="388">
        <f t="shared" si="2"/>
        <v>4.08</v>
      </c>
    </row>
    <row r="121" spans="1:20" ht="50.25" customHeight="1" x14ac:dyDescent="0.25">
      <c r="A121" s="4">
        <v>35</v>
      </c>
      <c r="B121" s="29" t="s">
        <v>47</v>
      </c>
      <c r="C121" s="30" t="s">
        <v>95</v>
      </c>
      <c r="D121" s="30" t="s">
        <v>143</v>
      </c>
      <c r="E121" s="436">
        <f t="shared" si="0"/>
        <v>10</v>
      </c>
      <c r="F121" s="437">
        <v>0</v>
      </c>
      <c r="G121" s="437">
        <v>0</v>
      </c>
      <c r="H121" s="437">
        <v>10</v>
      </c>
      <c r="I121" s="437">
        <v>0</v>
      </c>
      <c r="J121" s="438"/>
      <c r="K121" s="439"/>
      <c r="L121" s="439">
        <v>130000</v>
      </c>
      <c r="M121" s="440"/>
      <c r="N121" s="439">
        <v>130000</v>
      </c>
      <c r="O121" s="385">
        <v>0</v>
      </c>
      <c r="P121" s="387">
        <v>0</v>
      </c>
      <c r="Q121" s="385">
        <v>10</v>
      </c>
      <c r="R121" s="387">
        <v>0</v>
      </c>
      <c r="S121" s="387">
        <f t="shared" si="1"/>
        <v>10</v>
      </c>
      <c r="T121" s="388">
        <f t="shared" si="2"/>
        <v>1</v>
      </c>
    </row>
    <row r="122" spans="1:20" ht="48" customHeight="1" x14ac:dyDescent="0.25">
      <c r="A122" s="4">
        <v>36</v>
      </c>
      <c r="B122" s="29" t="s">
        <v>48</v>
      </c>
      <c r="C122" s="30" t="s">
        <v>96</v>
      </c>
      <c r="D122" s="30" t="s">
        <v>144</v>
      </c>
      <c r="E122" s="436">
        <f t="shared" si="0"/>
        <v>2</v>
      </c>
      <c r="F122" s="437">
        <v>0</v>
      </c>
      <c r="G122" s="437">
        <v>0</v>
      </c>
      <c r="H122" s="437">
        <v>2</v>
      </c>
      <c r="I122" s="437">
        <v>0</v>
      </c>
      <c r="J122" s="438"/>
      <c r="K122" s="439"/>
      <c r="L122" s="439">
        <v>90000</v>
      </c>
      <c r="M122" s="440"/>
      <c r="N122" s="439">
        <v>90000</v>
      </c>
      <c r="O122" s="385">
        <v>0</v>
      </c>
      <c r="P122" s="387">
        <v>0</v>
      </c>
      <c r="Q122" s="385">
        <v>2</v>
      </c>
      <c r="R122" s="387">
        <v>0</v>
      </c>
      <c r="S122" s="387">
        <f t="shared" si="1"/>
        <v>2</v>
      </c>
      <c r="T122" s="388">
        <f t="shared" si="2"/>
        <v>1</v>
      </c>
    </row>
    <row r="123" spans="1:20" ht="62.25" customHeight="1" x14ac:dyDescent="0.25">
      <c r="A123" s="4">
        <v>37</v>
      </c>
      <c r="B123" s="32" t="s">
        <v>49</v>
      </c>
      <c r="C123" s="33" t="s">
        <v>97</v>
      </c>
      <c r="D123" s="33" t="s">
        <v>145</v>
      </c>
      <c r="E123" s="441">
        <f t="shared" si="0"/>
        <v>16</v>
      </c>
      <c r="F123" s="442">
        <v>5</v>
      </c>
      <c r="G123" s="442">
        <v>5</v>
      </c>
      <c r="H123" s="442">
        <v>6</v>
      </c>
      <c r="I123" s="442">
        <v>0</v>
      </c>
      <c r="J123" s="443">
        <v>155000</v>
      </c>
      <c r="K123" s="444">
        <v>155600</v>
      </c>
      <c r="L123" s="444">
        <v>216400</v>
      </c>
      <c r="M123" s="445"/>
      <c r="N123" s="444">
        <v>527000</v>
      </c>
      <c r="O123" s="385">
        <v>5</v>
      </c>
      <c r="P123" s="387">
        <v>5</v>
      </c>
      <c r="Q123" s="385">
        <v>11</v>
      </c>
      <c r="R123" s="387">
        <v>0</v>
      </c>
      <c r="S123" s="387">
        <f t="shared" si="1"/>
        <v>21</v>
      </c>
      <c r="T123" s="388">
        <f t="shared" si="2"/>
        <v>1.3125</v>
      </c>
    </row>
    <row r="124" spans="1:20" ht="68.25" customHeight="1" x14ac:dyDescent="0.25">
      <c r="A124" s="4">
        <v>38</v>
      </c>
      <c r="B124" s="32" t="s">
        <v>50</v>
      </c>
      <c r="C124" s="33" t="s">
        <v>98</v>
      </c>
      <c r="D124" s="33" t="s">
        <v>146</v>
      </c>
      <c r="E124" s="441">
        <f t="shared" si="0"/>
        <v>1</v>
      </c>
      <c r="F124" s="446">
        <v>0</v>
      </c>
      <c r="G124" s="446">
        <v>0</v>
      </c>
      <c r="H124" s="446">
        <v>1</v>
      </c>
      <c r="I124" s="446">
        <v>0</v>
      </c>
      <c r="J124" s="447"/>
      <c r="K124" s="448"/>
      <c r="L124" s="448">
        <v>135000</v>
      </c>
      <c r="M124" s="449"/>
      <c r="N124" s="448">
        <v>135000</v>
      </c>
      <c r="O124" s="385">
        <v>0</v>
      </c>
      <c r="P124" s="387">
        <v>0</v>
      </c>
      <c r="Q124" s="385">
        <v>1</v>
      </c>
      <c r="R124" s="387">
        <v>0</v>
      </c>
      <c r="S124" s="387">
        <f t="shared" si="1"/>
        <v>1</v>
      </c>
      <c r="T124" s="388">
        <f t="shared" si="2"/>
        <v>1</v>
      </c>
    </row>
    <row r="125" spans="1:20" ht="57" customHeight="1" x14ac:dyDescent="0.25">
      <c r="A125" s="4">
        <v>39</v>
      </c>
      <c r="B125" s="32" t="s">
        <v>51</v>
      </c>
      <c r="C125" s="33" t="s">
        <v>99</v>
      </c>
      <c r="D125" s="33" t="s">
        <v>147</v>
      </c>
      <c r="E125" s="441">
        <f t="shared" si="0"/>
        <v>300</v>
      </c>
      <c r="F125" s="446">
        <v>150</v>
      </c>
      <c r="G125" s="446">
        <v>150</v>
      </c>
      <c r="H125" s="446">
        <v>0</v>
      </c>
      <c r="I125" s="446">
        <v>0</v>
      </c>
      <c r="J125" s="447">
        <v>37000</v>
      </c>
      <c r="K125" s="448">
        <v>37000</v>
      </c>
      <c r="L125" s="448"/>
      <c r="M125" s="449"/>
      <c r="N125" s="448">
        <v>74000</v>
      </c>
      <c r="O125" s="385">
        <v>150</v>
      </c>
      <c r="P125" s="387">
        <v>300</v>
      </c>
      <c r="Q125" s="385">
        <v>0</v>
      </c>
      <c r="R125" s="387">
        <v>0</v>
      </c>
      <c r="S125" s="387">
        <f t="shared" si="1"/>
        <v>450</v>
      </c>
      <c r="T125" s="388">
        <f t="shared" si="2"/>
        <v>1.5</v>
      </c>
    </row>
    <row r="126" spans="1:20" ht="98.25" customHeight="1" x14ac:dyDescent="0.25">
      <c r="A126" s="4">
        <v>40</v>
      </c>
      <c r="B126" s="34" t="s">
        <v>52</v>
      </c>
      <c r="C126" s="35" t="s">
        <v>100</v>
      </c>
      <c r="D126" s="35" t="s">
        <v>148</v>
      </c>
      <c r="E126" s="450">
        <f t="shared" si="0"/>
        <v>3</v>
      </c>
      <c r="F126" s="451">
        <v>0</v>
      </c>
      <c r="G126" s="451">
        <v>1</v>
      </c>
      <c r="H126" s="451">
        <v>2</v>
      </c>
      <c r="I126" s="451">
        <v>0</v>
      </c>
      <c r="J126" s="452"/>
      <c r="K126" s="453">
        <v>84000</v>
      </c>
      <c r="L126" s="453">
        <v>84000</v>
      </c>
      <c r="M126" s="454"/>
      <c r="N126" s="453">
        <v>168000</v>
      </c>
      <c r="O126" s="385">
        <v>0</v>
      </c>
      <c r="P126" s="387">
        <v>1</v>
      </c>
      <c r="Q126" s="385">
        <v>1</v>
      </c>
      <c r="R126" s="387">
        <v>0</v>
      </c>
      <c r="S126" s="387">
        <f t="shared" si="1"/>
        <v>2</v>
      </c>
      <c r="T126" s="388">
        <f t="shared" si="2"/>
        <v>0.66666666666666663</v>
      </c>
    </row>
    <row r="127" spans="1:20" ht="90.75" customHeight="1" x14ac:dyDescent="0.25">
      <c r="A127" s="4">
        <v>41</v>
      </c>
      <c r="B127" s="34" t="s">
        <v>53</v>
      </c>
      <c r="C127" s="35" t="s">
        <v>101</v>
      </c>
      <c r="D127" s="35" t="s">
        <v>149</v>
      </c>
      <c r="E127" s="450">
        <f t="shared" si="0"/>
        <v>1</v>
      </c>
      <c r="F127" s="451">
        <v>0</v>
      </c>
      <c r="G127" s="451">
        <v>0</v>
      </c>
      <c r="H127" s="451">
        <v>1</v>
      </c>
      <c r="I127" s="451">
        <v>0</v>
      </c>
      <c r="J127" s="452"/>
      <c r="K127" s="453"/>
      <c r="L127" s="453">
        <v>167500</v>
      </c>
      <c r="M127" s="454"/>
      <c r="N127" s="453">
        <v>167500</v>
      </c>
      <c r="O127" s="385">
        <v>0</v>
      </c>
      <c r="P127" s="387">
        <v>0</v>
      </c>
      <c r="Q127" s="385">
        <v>1</v>
      </c>
      <c r="R127" s="387">
        <v>0</v>
      </c>
      <c r="S127" s="387">
        <f t="shared" si="1"/>
        <v>1</v>
      </c>
      <c r="T127" s="388">
        <f t="shared" si="2"/>
        <v>1</v>
      </c>
    </row>
    <row r="128" spans="1:20" ht="97.5" customHeight="1" x14ac:dyDescent="0.25">
      <c r="A128" s="4">
        <v>42</v>
      </c>
      <c r="B128" s="34" t="s">
        <v>54</v>
      </c>
      <c r="C128" s="35" t="s">
        <v>102</v>
      </c>
      <c r="D128" s="35" t="s">
        <v>149</v>
      </c>
      <c r="E128" s="450">
        <f t="shared" si="0"/>
        <v>6</v>
      </c>
      <c r="F128" s="455">
        <v>0</v>
      </c>
      <c r="G128" s="451">
        <v>3</v>
      </c>
      <c r="H128" s="451">
        <v>3</v>
      </c>
      <c r="I128" s="451">
        <v>0</v>
      </c>
      <c r="J128" s="452"/>
      <c r="K128" s="453">
        <v>93500</v>
      </c>
      <c r="L128" s="453">
        <v>102500</v>
      </c>
      <c r="M128" s="454"/>
      <c r="N128" s="453">
        <v>196000</v>
      </c>
      <c r="O128" s="385">
        <v>0</v>
      </c>
      <c r="P128" s="387">
        <v>3</v>
      </c>
      <c r="Q128" s="385">
        <v>7</v>
      </c>
      <c r="R128" s="387">
        <v>0</v>
      </c>
      <c r="S128" s="387">
        <f t="shared" si="1"/>
        <v>10</v>
      </c>
      <c r="T128" s="388">
        <f t="shared" si="2"/>
        <v>1.6666666666666667</v>
      </c>
    </row>
    <row r="129" spans="1:20" ht="100.5" customHeight="1" x14ac:dyDescent="0.25">
      <c r="A129" s="4">
        <v>43</v>
      </c>
      <c r="B129" s="36" t="s">
        <v>55</v>
      </c>
      <c r="C129" s="37" t="s">
        <v>103</v>
      </c>
      <c r="D129" s="37" t="s">
        <v>150</v>
      </c>
      <c r="E129" s="456">
        <f t="shared" si="0"/>
        <v>4</v>
      </c>
      <c r="F129" s="457">
        <v>2</v>
      </c>
      <c r="G129" s="457">
        <v>0</v>
      </c>
      <c r="H129" s="457">
        <v>0</v>
      </c>
      <c r="I129" s="457">
        <v>2</v>
      </c>
      <c r="J129" s="458">
        <v>65000</v>
      </c>
      <c r="K129" s="459"/>
      <c r="L129" s="459"/>
      <c r="M129" s="460">
        <v>65000</v>
      </c>
      <c r="N129" s="459">
        <v>130000</v>
      </c>
      <c r="O129" s="385">
        <v>2</v>
      </c>
      <c r="P129" s="387">
        <v>0</v>
      </c>
      <c r="Q129" s="385"/>
      <c r="R129" s="387">
        <v>2</v>
      </c>
      <c r="S129" s="387">
        <f t="shared" si="1"/>
        <v>4</v>
      </c>
      <c r="T129" s="388">
        <f t="shared" si="2"/>
        <v>1</v>
      </c>
    </row>
    <row r="130" spans="1:20" ht="45" customHeight="1" x14ac:dyDescent="0.25">
      <c r="A130" s="4">
        <v>44</v>
      </c>
      <c r="B130" s="36" t="s">
        <v>56</v>
      </c>
      <c r="C130" s="37" t="s">
        <v>104</v>
      </c>
      <c r="D130" s="37" t="s">
        <v>151</v>
      </c>
      <c r="E130" s="456">
        <f t="shared" si="0"/>
        <v>30</v>
      </c>
      <c r="F130" s="457">
        <v>15</v>
      </c>
      <c r="G130" s="457">
        <v>0</v>
      </c>
      <c r="H130" s="457">
        <v>15</v>
      </c>
      <c r="I130" s="457">
        <v>0</v>
      </c>
      <c r="J130" s="458">
        <v>87500</v>
      </c>
      <c r="K130" s="459"/>
      <c r="L130" s="459">
        <v>87500</v>
      </c>
      <c r="M130" s="460"/>
      <c r="N130" s="459">
        <v>175000</v>
      </c>
      <c r="O130" s="385">
        <v>15</v>
      </c>
      <c r="P130" s="387">
        <v>0</v>
      </c>
      <c r="Q130" s="385">
        <v>15</v>
      </c>
      <c r="R130" s="387">
        <v>15</v>
      </c>
      <c r="S130" s="387">
        <f t="shared" si="1"/>
        <v>45</v>
      </c>
      <c r="T130" s="388">
        <f t="shared" si="2"/>
        <v>1.5</v>
      </c>
    </row>
    <row r="131" spans="1:20" ht="84.75" customHeight="1" x14ac:dyDescent="0.25">
      <c r="A131" s="4">
        <v>45</v>
      </c>
      <c r="B131" s="38" t="s">
        <v>57</v>
      </c>
      <c r="C131" s="39" t="s">
        <v>105</v>
      </c>
      <c r="D131" s="40" t="s">
        <v>152</v>
      </c>
      <c r="E131" s="461">
        <f t="shared" si="0"/>
        <v>150</v>
      </c>
      <c r="F131" s="462">
        <v>50</v>
      </c>
      <c r="G131" s="462">
        <v>50</v>
      </c>
      <c r="H131" s="462">
        <v>50</v>
      </c>
      <c r="I131" s="462">
        <v>0</v>
      </c>
      <c r="J131" s="463">
        <v>25333.34</v>
      </c>
      <c r="K131" s="464">
        <v>25333.32</v>
      </c>
      <c r="L131" s="464">
        <v>25333.32</v>
      </c>
      <c r="M131" s="465"/>
      <c r="N131" s="464">
        <v>75999.98</v>
      </c>
      <c r="O131" s="385">
        <v>50</v>
      </c>
      <c r="P131" s="387">
        <v>50</v>
      </c>
      <c r="Q131" s="385">
        <v>200</v>
      </c>
      <c r="R131" s="387">
        <v>0</v>
      </c>
      <c r="S131" s="387">
        <f t="shared" si="1"/>
        <v>300</v>
      </c>
      <c r="T131" s="388">
        <f t="shared" si="2"/>
        <v>2</v>
      </c>
    </row>
    <row r="132" spans="1:20" ht="60.75" customHeight="1" x14ac:dyDescent="0.25">
      <c r="A132" s="4">
        <v>46</v>
      </c>
      <c r="B132" s="38" t="s">
        <v>58</v>
      </c>
      <c r="C132" s="40" t="s">
        <v>106</v>
      </c>
      <c r="D132" s="40" t="s">
        <v>153</v>
      </c>
      <c r="E132" s="461">
        <f t="shared" si="0"/>
        <v>2</v>
      </c>
      <c r="F132" s="462">
        <v>0</v>
      </c>
      <c r="G132" s="462">
        <v>0</v>
      </c>
      <c r="H132" s="462">
        <v>2</v>
      </c>
      <c r="I132" s="462">
        <v>0</v>
      </c>
      <c r="J132" s="463"/>
      <c r="K132" s="464"/>
      <c r="L132" s="464">
        <v>290000</v>
      </c>
      <c r="M132" s="465"/>
      <c r="N132" s="464">
        <v>290000</v>
      </c>
      <c r="O132" s="385">
        <v>0</v>
      </c>
      <c r="P132" s="387">
        <v>0</v>
      </c>
      <c r="Q132" s="385">
        <v>2</v>
      </c>
      <c r="R132" s="387">
        <v>0</v>
      </c>
      <c r="S132" s="387">
        <f t="shared" si="1"/>
        <v>2</v>
      </c>
      <c r="T132" s="388">
        <f t="shared" si="2"/>
        <v>1</v>
      </c>
    </row>
    <row r="133" spans="1:20" ht="46.5" customHeight="1" x14ac:dyDescent="0.25">
      <c r="A133" s="4">
        <v>47</v>
      </c>
      <c r="B133" s="38" t="s">
        <v>59</v>
      </c>
      <c r="C133" s="40" t="s">
        <v>107</v>
      </c>
      <c r="D133" s="40" t="s">
        <v>154</v>
      </c>
      <c r="E133" s="461">
        <f t="shared" si="0"/>
        <v>2</v>
      </c>
      <c r="F133" s="462">
        <v>0</v>
      </c>
      <c r="G133" s="462">
        <v>0</v>
      </c>
      <c r="H133" s="462">
        <v>2</v>
      </c>
      <c r="I133" s="462">
        <v>0</v>
      </c>
      <c r="J133" s="463"/>
      <c r="K133" s="464"/>
      <c r="L133" s="464">
        <v>95000</v>
      </c>
      <c r="M133" s="465"/>
      <c r="N133" s="464">
        <v>95000</v>
      </c>
      <c r="O133" s="385">
        <v>0</v>
      </c>
      <c r="P133" s="387">
        <v>0</v>
      </c>
      <c r="Q133" s="385">
        <v>1</v>
      </c>
      <c r="R133" s="387">
        <v>0</v>
      </c>
      <c r="S133" s="387">
        <f t="shared" si="1"/>
        <v>1</v>
      </c>
      <c r="T133" s="388">
        <f t="shared" si="2"/>
        <v>0.5</v>
      </c>
    </row>
    <row r="134" spans="1:20" ht="18.75" customHeight="1" x14ac:dyDescent="0.25">
      <c r="A134" s="671" t="s">
        <v>155</v>
      </c>
      <c r="B134" s="671"/>
      <c r="C134" s="42"/>
      <c r="D134" s="42"/>
      <c r="E134" s="41">
        <f>SUM(E87:E133)</f>
        <v>4927</v>
      </c>
      <c r="F134" s="42"/>
      <c r="G134" s="42"/>
      <c r="H134" s="42"/>
      <c r="I134" s="42"/>
      <c r="J134" s="466">
        <f>SUM(J87:J133)</f>
        <v>9217160.4000000004</v>
      </c>
      <c r="K134" s="466">
        <f>SUM(K87:K133)</f>
        <v>10610499.039999999</v>
      </c>
      <c r="L134" s="466">
        <f>SUM(L87:L133)</f>
        <v>5754978.6100000003</v>
      </c>
      <c r="M134" s="466">
        <f>SUM(M87:M133)</f>
        <v>15813210.760000002</v>
      </c>
      <c r="N134" s="466">
        <f>SUM(N87:N133)</f>
        <v>41395848.809999995</v>
      </c>
    </row>
    <row r="135" spans="1:20" s="1" customFormat="1" x14ac:dyDescent="0.25">
      <c r="B135" s="98"/>
      <c r="F135" s="672"/>
      <c r="G135" s="672"/>
      <c r="H135" s="672"/>
      <c r="L135" s="672"/>
      <c r="M135" s="672"/>
      <c r="N135" s="672"/>
    </row>
    <row r="136" spans="1:20" s="1" customFormat="1" x14ac:dyDescent="0.25">
      <c r="B136" s="100"/>
      <c r="F136" s="100"/>
      <c r="G136" s="100"/>
      <c r="H136" s="100"/>
      <c r="L136" s="100"/>
      <c r="N136" s="43"/>
    </row>
    <row r="137" spans="1:20" s="1" customFormat="1" ht="15" customHeight="1" x14ac:dyDescent="0.25">
      <c r="B137" s="99"/>
      <c r="F137" s="673"/>
      <c r="G137" s="673"/>
      <c r="H137" s="673"/>
      <c r="L137" s="673"/>
      <c r="M137" s="673"/>
      <c r="N137" s="673"/>
    </row>
    <row r="138" spans="1:20" s="1" customFormat="1" x14ac:dyDescent="0.25">
      <c r="B138" s="97"/>
      <c r="F138" s="669"/>
      <c r="G138" s="669"/>
      <c r="H138" s="669"/>
      <c r="J138" s="43"/>
      <c r="L138" s="669"/>
      <c r="M138" s="669"/>
      <c r="N138" s="669"/>
    </row>
  </sheetData>
  <mergeCells count="301">
    <mergeCell ref="F138:H138"/>
    <mergeCell ref="L138:N138"/>
    <mergeCell ref="S85:S86"/>
    <mergeCell ref="T85:T86"/>
    <mergeCell ref="A134:B134"/>
    <mergeCell ref="F135:H135"/>
    <mergeCell ref="L135:N135"/>
    <mergeCell ref="F137:H137"/>
    <mergeCell ref="L137:N137"/>
    <mergeCell ref="R84:T84"/>
    <mergeCell ref="A85:A86"/>
    <mergeCell ref="B85:B86"/>
    <mergeCell ref="C85:C86"/>
    <mergeCell ref="D85:D86"/>
    <mergeCell ref="E85:E86"/>
    <mergeCell ref="F85:I85"/>
    <mergeCell ref="J85:M85"/>
    <mergeCell ref="N85:N86"/>
    <mergeCell ref="O85:R85"/>
    <mergeCell ref="A84:B84"/>
    <mergeCell ref="C84:D84"/>
    <mergeCell ref="E84:F84"/>
    <mergeCell ref="G84:I84"/>
    <mergeCell ref="J84:N84"/>
    <mergeCell ref="O84:Q84"/>
    <mergeCell ref="R80:T80"/>
    <mergeCell ref="A81:T81"/>
    <mergeCell ref="A82:T82"/>
    <mergeCell ref="A83:B83"/>
    <mergeCell ref="C83:D83"/>
    <mergeCell ref="E83:F83"/>
    <mergeCell ref="J83:N83"/>
    <mergeCell ref="O83:Q83"/>
    <mergeCell ref="R83:T83"/>
    <mergeCell ref="A80:B80"/>
    <mergeCell ref="C80:D80"/>
    <mergeCell ref="E80:F80"/>
    <mergeCell ref="G80:I80"/>
    <mergeCell ref="J80:N80"/>
    <mergeCell ref="O80:Q80"/>
    <mergeCell ref="R76:T76"/>
    <mergeCell ref="A77:T77"/>
    <mergeCell ref="A78:T78"/>
    <mergeCell ref="A79:B79"/>
    <mergeCell ref="C79:D79"/>
    <mergeCell ref="E79:F79"/>
    <mergeCell ref="J79:N79"/>
    <mergeCell ref="O79:Q79"/>
    <mergeCell ref="R79:T79"/>
    <mergeCell ref="A76:B76"/>
    <mergeCell ref="C76:D76"/>
    <mergeCell ref="E76:F76"/>
    <mergeCell ref="G76:I76"/>
    <mergeCell ref="J76:N76"/>
    <mergeCell ref="O76:Q76"/>
    <mergeCell ref="R72:T72"/>
    <mergeCell ref="A73:T73"/>
    <mergeCell ref="A74:T74"/>
    <mergeCell ref="A75:B75"/>
    <mergeCell ref="C75:D75"/>
    <mergeCell ref="E75:F75"/>
    <mergeCell ref="J75:N75"/>
    <mergeCell ref="O75:Q75"/>
    <mergeCell ref="R75:T75"/>
    <mergeCell ref="A72:B72"/>
    <mergeCell ref="C72:D72"/>
    <mergeCell ref="E72:F72"/>
    <mergeCell ref="G72:I72"/>
    <mergeCell ref="J72:N72"/>
    <mergeCell ref="O72:Q72"/>
    <mergeCell ref="R68:T68"/>
    <mergeCell ref="A69:T69"/>
    <mergeCell ref="A70:T70"/>
    <mergeCell ref="A71:B71"/>
    <mergeCell ref="C71:D71"/>
    <mergeCell ref="E71:F71"/>
    <mergeCell ref="J71:N71"/>
    <mergeCell ref="O71:Q71"/>
    <mergeCell ref="R71:T71"/>
    <mergeCell ref="A68:B68"/>
    <mergeCell ref="C68:D68"/>
    <mergeCell ref="E68:F68"/>
    <mergeCell ref="G68:I68"/>
    <mergeCell ref="J68:N68"/>
    <mergeCell ref="O68:Q68"/>
    <mergeCell ref="R64:T64"/>
    <mergeCell ref="A65:T65"/>
    <mergeCell ref="A66:T66"/>
    <mergeCell ref="A67:B67"/>
    <mergeCell ref="C67:D67"/>
    <mergeCell ref="E67:F67"/>
    <mergeCell ref="J67:N67"/>
    <mergeCell ref="O67:Q67"/>
    <mergeCell ref="R67:T67"/>
    <mergeCell ref="A64:B64"/>
    <mergeCell ref="C64:D64"/>
    <mergeCell ref="E64:F64"/>
    <mergeCell ref="G64:I64"/>
    <mergeCell ref="J64:N64"/>
    <mergeCell ref="O64:Q64"/>
    <mergeCell ref="R60:T60"/>
    <mergeCell ref="A61:T61"/>
    <mergeCell ref="A62:T62"/>
    <mergeCell ref="A63:B63"/>
    <mergeCell ref="C63:D63"/>
    <mergeCell ref="E63:F63"/>
    <mergeCell ref="J63:N63"/>
    <mergeCell ref="O63:Q63"/>
    <mergeCell ref="R63:T63"/>
    <mergeCell ref="A60:B60"/>
    <mergeCell ref="C60:D60"/>
    <mergeCell ref="E60:F60"/>
    <mergeCell ref="G60:I60"/>
    <mergeCell ref="J60:N60"/>
    <mergeCell ref="O60:Q60"/>
    <mergeCell ref="R56:T56"/>
    <mergeCell ref="A57:T57"/>
    <mergeCell ref="A58:T58"/>
    <mergeCell ref="A59:B59"/>
    <mergeCell ref="C59:D59"/>
    <mergeCell ref="E59:F59"/>
    <mergeCell ref="J59:N59"/>
    <mergeCell ref="O59:Q59"/>
    <mergeCell ref="R59:T59"/>
    <mergeCell ref="A56:B56"/>
    <mergeCell ref="C56:D56"/>
    <mergeCell ref="E56:F56"/>
    <mergeCell ref="G56:I56"/>
    <mergeCell ref="J56:N56"/>
    <mergeCell ref="O56:Q56"/>
    <mergeCell ref="R52:T52"/>
    <mergeCell ref="A53:T53"/>
    <mergeCell ref="A54:T54"/>
    <mergeCell ref="A55:B55"/>
    <mergeCell ref="C55:D55"/>
    <mergeCell ref="E55:F55"/>
    <mergeCell ref="J55:N55"/>
    <mergeCell ref="O55:Q55"/>
    <mergeCell ref="R55:T55"/>
    <mergeCell ref="A52:B52"/>
    <mergeCell ref="C52:D52"/>
    <mergeCell ref="E52:F52"/>
    <mergeCell ref="G52:I52"/>
    <mergeCell ref="J52:N52"/>
    <mergeCell ref="O52:Q52"/>
    <mergeCell ref="R48:T48"/>
    <mergeCell ref="A49:T49"/>
    <mergeCell ref="A50:T50"/>
    <mergeCell ref="A51:B51"/>
    <mergeCell ref="C51:D51"/>
    <mergeCell ref="E51:F51"/>
    <mergeCell ref="J51:N51"/>
    <mergeCell ref="O51:Q51"/>
    <mergeCell ref="R51:T51"/>
    <mergeCell ref="A48:B48"/>
    <mergeCell ref="C48:D48"/>
    <mergeCell ref="E48:F48"/>
    <mergeCell ref="G48:I48"/>
    <mergeCell ref="J48:N48"/>
    <mergeCell ref="O48:Q48"/>
    <mergeCell ref="R44:T44"/>
    <mergeCell ref="A45:T45"/>
    <mergeCell ref="A46:T46"/>
    <mergeCell ref="A47:B47"/>
    <mergeCell ref="C47:D47"/>
    <mergeCell ref="E47:F47"/>
    <mergeCell ref="J47:N47"/>
    <mergeCell ref="O47:Q47"/>
    <mergeCell ref="R47:T47"/>
    <mergeCell ref="A44:B44"/>
    <mergeCell ref="C44:D44"/>
    <mergeCell ref="E44:F44"/>
    <mergeCell ref="G44:I44"/>
    <mergeCell ref="J44:N44"/>
    <mergeCell ref="O44:Q44"/>
    <mergeCell ref="R40:T40"/>
    <mergeCell ref="A41:T41"/>
    <mergeCell ref="A42:T42"/>
    <mergeCell ref="A43:B43"/>
    <mergeCell ref="C43:D43"/>
    <mergeCell ref="E43:F43"/>
    <mergeCell ref="J43:N43"/>
    <mergeCell ref="O43:Q43"/>
    <mergeCell ref="R43:T43"/>
    <mergeCell ref="A40:B40"/>
    <mergeCell ref="C40:D40"/>
    <mergeCell ref="E40:F40"/>
    <mergeCell ref="G40:I40"/>
    <mergeCell ref="J40:N40"/>
    <mergeCell ref="O40:Q40"/>
    <mergeCell ref="R36:T36"/>
    <mergeCell ref="A37:T37"/>
    <mergeCell ref="A38:T38"/>
    <mergeCell ref="A39:B39"/>
    <mergeCell ref="C39:D39"/>
    <mergeCell ref="E39:F39"/>
    <mergeCell ref="J39:N39"/>
    <mergeCell ref="O39:Q39"/>
    <mergeCell ref="R39:T39"/>
    <mergeCell ref="A36:B36"/>
    <mergeCell ref="C36:D36"/>
    <mergeCell ref="E36:F36"/>
    <mergeCell ref="G36:I36"/>
    <mergeCell ref="J36:N36"/>
    <mergeCell ref="O36:Q36"/>
    <mergeCell ref="R32:T32"/>
    <mergeCell ref="A33:T33"/>
    <mergeCell ref="A34:T34"/>
    <mergeCell ref="A35:B35"/>
    <mergeCell ref="C35:D35"/>
    <mergeCell ref="E35:F35"/>
    <mergeCell ref="J35:N35"/>
    <mergeCell ref="O35:Q35"/>
    <mergeCell ref="R35:T35"/>
    <mergeCell ref="A32:B32"/>
    <mergeCell ref="C32:D32"/>
    <mergeCell ref="E32:F32"/>
    <mergeCell ref="G32:I32"/>
    <mergeCell ref="J32:N32"/>
    <mergeCell ref="O32:Q32"/>
    <mergeCell ref="R28:T28"/>
    <mergeCell ref="A29:T29"/>
    <mergeCell ref="A30:T30"/>
    <mergeCell ref="A31:B31"/>
    <mergeCell ref="C31:D31"/>
    <mergeCell ref="E31:F31"/>
    <mergeCell ref="J31:N31"/>
    <mergeCell ref="O31:Q31"/>
    <mergeCell ref="R31:T31"/>
    <mergeCell ref="A28:B28"/>
    <mergeCell ref="C28:D28"/>
    <mergeCell ref="E28:F28"/>
    <mergeCell ref="G28:I28"/>
    <mergeCell ref="J28:N28"/>
    <mergeCell ref="O28:Q28"/>
    <mergeCell ref="R24:T24"/>
    <mergeCell ref="A25:T25"/>
    <mergeCell ref="A26:T26"/>
    <mergeCell ref="A27:B27"/>
    <mergeCell ref="C27:D27"/>
    <mergeCell ref="E27:F27"/>
    <mergeCell ref="J27:N27"/>
    <mergeCell ref="O27:Q27"/>
    <mergeCell ref="R27:T27"/>
    <mergeCell ref="A24:B24"/>
    <mergeCell ref="C24:D24"/>
    <mergeCell ref="E24:F24"/>
    <mergeCell ref="G24:I24"/>
    <mergeCell ref="J24:N24"/>
    <mergeCell ref="O24:Q24"/>
    <mergeCell ref="R20:T20"/>
    <mergeCell ref="A21:T21"/>
    <mergeCell ref="A22:T22"/>
    <mergeCell ref="A23:B23"/>
    <mergeCell ref="C23:D23"/>
    <mergeCell ref="E23:F23"/>
    <mergeCell ref="J23:N23"/>
    <mergeCell ref="O23:Q23"/>
    <mergeCell ref="R23:T23"/>
    <mergeCell ref="A20:B20"/>
    <mergeCell ref="C20:D20"/>
    <mergeCell ref="E20:F20"/>
    <mergeCell ref="G20:I20"/>
    <mergeCell ref="J20:N20"/>
    <mergeCell ref="O20:Q20"/>
    <mergeCell ref="R16:T16"/>
    <mergeCell ref="A17:T17"/>
    <mergeCell ref="A18:T18"/>
    <mergeCell ref="A19:B19"/>
    <mergeCell ref="C19:D19"/>
    <mergeCell ref="E19:F19"/>
    <mergeCell ref="J19:N19"/>
    <mergeCell ref="O19:Q19"/>
    <mergeCell ref="R19:T19"/>
    <mergeCell ref="A16:B16"/>
    <mergeCell ref="C16:D16"/>
    <mergeCell ref="E16:F16"/>
    <mergeCell ref="G16:I16"/>
    <mergeCell ref="J16:N16"/>
    <mergeCell ref="O16:Q16"/>
    <mergeCell ref="A1:S1"/>
    <mergeCell ref="A2:S2"/>
    <mergeCell ref="A3:T3"/>
    <mergeCell ref="A4:T4"/>
    <mergeCell ref="A5:T5"/>
    <mergeCell ref="A6:T7"/>
    <mergeCell ref="A13:T13"/>
    <mergeCell ref="A14:T14"/>
    <mergeCell ref="A15:B15"/>
    <mergeCell ref="C15:D15"/>
    <mergeCell ref="E15:F15"/>
    <mergeCell ref="J15:N15"/>
    <mergeCell ref="O15:Q15"/>
    <mergeCell ref="R15:T15"/>
    <mergeCell ref="A8:T8"/>
    <mergeCell ref="A9:T9"/>
    <mergeCell ref="A10:T10"/>
    <mergeCell ref="A11:T11"/>
    <mergeCell ref="A12:H12"/>
    <mergeCell ref="I12:N12"/>
    <mergeCell ref="O12:T12"/>
  </mergeCells>
  <pageMargins left="0.25" right="0.25" top="0.19" bottom="0.45" header="0.18" footer="0.3"/>
  <pageSetup scale="58" fitToHeight="0" orientation="landscape" r:id="rId1"/>
  <headerFooter>
    <oddFooter>&amp;CPágina &amp;P de &amp;N</oddFooter>
  </headerFooter>
  <rowBreaks count="6" manualBreakCount="6">
    <brk id="40" max="19" man="1"/>
    <brk id="79" max="19" man="1"/>
    <brk id="100" max="19" man="1"/>
    <brk id="113" max="19" man="1"/>
    <brk id="127" max="19" man="1"/>
    <brk id="150" max="16383" man="1"/>
  </rowBreak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6</vt:i4>
      </vt:variant>
    </vt:vector>
  </HeadingPairs>
  <TitlesOfParts>
    <vt:vector size="12" baseType="lpstr">
      <vt:lpstr>ARBOL PROBLEMA Y OBJETIVO</vt:lpstr>
      <vt:lpstr>POA 2018</vt:lpstr>
      <vt:lpstr>Formato 3</vt:lpstr>
      <vt:lpstr>MIR</vt:lpstr>
      <vt:lpstr>RESULTADO DE INDICADORES</vt:lpstr>
      <vt:lpstr>PBR</vt:lpstr>
      <vt:lpstr>'Formato 3'!Área_de_impresión</vt:lpstr>
      <vt:lpstr>MIR!Área_de_impresión</vt:lpstr>
      <vt:lpstr>PBR!Área_de_impresión</vt:lpstr>
      <vt:lpstr>'POA 2018'!Área_de_impresión</vt:lpstr>
      <vt:lpstr>'Formato 3'!Títulos_a_imprimir</vt:lpstr>
      <vt:lpstr>'POA 2018'!Títulos_a_imprimir</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Contadora Wendy</dc:creator>
  <cp:lastModifiedBy>Contadora Wendy</cp:lastModifiedBy>
  <cp:lastPrinted>2019-04-11T19:44:16Z</cp:lastPrinted>
  <dcterms:created xsi:type="dcterms:W3CDTF">2017-07-19T02:09:01Z</dcterms:created>
  <dcterms:modified xsi:type="dcterms:W3CDTF">2019-05-21T20:40:19Z</dcterms:modified>
</cp:coreProperties>
</file>